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40BF43F9-17C1-4926-8EB4-7BB6A200FF15}" xr6:coauthVersionLast="47" xr6:coauthVersionMax="47" xr10:uidLastSave="{00000000-0000-0000-0000-000000000000}"/>
  <bookViews>
    <workbookView xWindow="-110" yWindow="-110" windowWidth="38620" windowHeight="21100" xr2:uid="{CE49C40F-6613-4944-9B5E-8A7BB28FA755}"/>
  </bookViews>
  <sheets>
    <sheet name="Cover" sheetId="2" r:id="rId1"/>
    <sheet name="Leverage Ratios" sheetId="1" r:id="rId2"/>
  </sheets>
  <definedNames>
    <definedName name="Case">'Leverage Ratios'!$K$3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G9" i="1" s="1"/>
  <c r="H9" i="1" s="1"/>
  <c r="I9" i="1" s="1"/>
  <c r="K18" i="1"/>
  <c r="F18" i="1" s="1"/>
  <c r="F23" i="1" s="1"/>
  <c r="K20" i="1"/>
  <c r="F20" i="1" s="1"/>
  <c r="K21" i="1"/>
  <c r="F21" i="1" s="1"/>
  <c r="G21" i="1" s="1"/>
  <c r="H21" i="1" s="1"/>
  <c r="I21" i="1" s="1"/>
  <c r="E22" i="1"/>
  <c r="E24" i="1" s="1"/>
  <c r="E23" i="1"/>
  <c r="K12" i="1"/>
  <c r="F12" i="1" s="1"/>
  <c r="G12" i="1" s="1"/>
  <c r="H12" i="1" s="1"/>
  <c r="I12" i="1" s="1"/>
  <c r="K15" i="1"/>
  <c r="F15" i="1" s="1"/>
  <c r="G15" i="1" s="1"/>
  <c r="H15" i="1" s="1"/>
  <c r="I15" i="1" s="1"/>
  <c r="E11" i="1"/>
  <c r="E28" i="1" s="1"/>
  <c r="E14" i="1"/>
  <c r="F8" i="1"/>
  <c r="E29" i="1" l="1"/>
  <c r="G20" i="1"/>
  <c r="F22" i="1"/>
  <c r="E27" i="1"/>
  <c r="G18" i="1"/>
  <c r="G23" i="1" s="1"/>
  <c r="F11" i="1"/>
  <c r="F28" i="1" s="1"/>
  <c r="F14" i="1"/>
  <c r="G8" i="1"/>
  <c r="H8" i="1" s="1"/>
  <c r="I8" i="1" s="1"/>
  <c r="H20" i="1" l="1"/>
  <c r="G22" i="1"/>
  <c r="G24" i="1" s="1"/>
  <c r="F24" i="1"/>
  <c r="F29" i="1" s="1"/>
  <c r="F27" i="1"/>
  <c r="H18" i="1"/>
  <c r="G11" i="1"/>
  <c r="H11" i="1"/>
  <c r="G14" i="1"/>
  <c r="B5" i="2"/>
  <c r="I20" i="1" l="1"/>
  <c r="I22" i="1" s="1"/>
  <c r="H22" i="1"/>
  <c r="H27" i="1" s="1"/>
  <c r="H28" i="1"/>
  <c r="G27" i="1"/>
  <c r="G28" i="1"/>
  <c r="G29" i="1"/>
  <c r="H23" i="1"/>
  <c r="I18" i="1"/>
  <c r="I11" i="1"/>
  <c r="I14" i="1"/>
  <c r="H14" i="1"/>
  <c r="H24" i="1" l="1"/>
  <c r="H29" i="1" s="1"/>
  <c r="I27" i="1"/>
  <c r="I28" i="1"/>
  <c r="I24" i="1"/>
  <c r="I29" i="1" s="1"/>
  <c r="I23" i="1"/>
</calcChain>
</file>

<file path=xl/sharedStrings.xml><?xml version="1.0" encoding="utf-8"?>
<sst xmlns="http://schemas.openxmlformats.org/spreadsheetml/2006/main" count="30" uniqueCount="28">
  <si>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</si>
  <si>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</si>
  <si>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Step</t>
  </si>
  <si>
    <t>Model Assumptions</t>
  </si>
  <si>
    <t>2021</t>
  </si>
  <si>
    <t>2022</t>
  </si>
  <si>
    <t>2024</t>
  </si>
  <si>
    <t>2023</t>
  </si>
  <si>
    <t>2025</t>
  </si>
  <si>
    <t>Net Debt</t>
  </si>
  <si>
    <t>EBITDA</t>
  </si>
  <si>
    <t>Senior Debt</t>
  </si>
  <si>
    <t>Leverage Ratios</t>
  </si>
  <si>
    <t>Income Statement</t>
  </si>
  <si>
    <t>Revenue</t>
  </si>
  <si>
    <t>% growth</t>
  </si>
  <si>
    <t>% margin</t>
  </si>
  <si>
    <t>EBIT</t>
  </si>
  <si>
    <t>Active Case</t>
  </si>
  <si>
    <t>Upside</t>
  </si>
  <si>
    <t>Capitalization</t>
  </si>
  <si>
    <t>Total Debt</t>
  </si>
  <si>
    <t>Total Debt-to-EBITDA</t>
  </si>
  <si>
    <t>Senior Debt-to-EBITDA</t>
  </si>
  <si>
    <t>Net Debt-to-EBITDA</t>
  </si>
  <si>
    <t>(+) Subordinated Debt</t>
  </si>
  <si>
    <t>Cash &amp; Equivalents</t>
  </si>
  <si>
    <t>(–) Cash &amp; Equivalents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</si>
</sst>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numFmt numFmtId="165" formatCode="#,##0_);\(#,##0\);\-\-_);@_)"/>
    <numFmt numFmtId="166" formatCode="&quot;$&quot;#,##0_);\(&quot;$&quot;#,##0\);\-\-_);@_)"/>
    <numFmt numFmtId="167" formatCode="#,##0.0%_);\(#,##0.0%\);\-\-_);@_)"/>
    <numFmt numFmtId="168" formatCode="0.0\x_);\(0.0\x\)_);\-\-_);@_)"/>
  </numFmts>
  <fonts count="14"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sz val="12"/>
      <color theme="1"/>
      <name val="Calibri"/>
      <family val="2"/>
      <scheme val="minor"/>
    </font>
    <font>
      <b/>
      <sz val="11"/>
      <name val="Calibri"/>
      <family val="2"/>
      <scheme val="minor"/>
    </font>
    <font>
      <b/>
      <sz val="10"/>
      <name val="Calibri"/>
      <family val="2"/>
      <scheme val="minor"/>
    </font>
    <font>
      <i/>
      <u/>
      <sz val="10"/>
      <color theme="1"/>
      <name val="Calibri"/>
      <family val="2"/>
      <scheme val="minor"/>
    </font>
    <font>
      <u val="singleAccounting"/>
      <sz val="10"/>
      <color theme="1"/>
      <name val="Calibri"/>
      <family val="2"/>
      <scheme val="minor"/>
    </font>
    <font>
      <u/>
      <sz val="10"/>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FFFCC"/>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2" xfId="0" applyBorder="1"/>
    <xf numFmtId="0" fontId="5" fillId="0" borderId="2" xfId="0" applyFont="1" applyBorder="1"/>
    <xf numFmtId="0" fontId="8" fillId="0" borderId="2" xfId="0" applyFont="1" applyBorder="1"/>
    <xf numFmtId="165" fontId="3" fillId="0" borderId="0" xfId="0" applyNumberFormat="1" applyFont="1"/>
    <xf numFmtId="165" fontId="1" fillId="0" borderId="0" xfId="0" applyNumberFormat="1" applyFont="1"/>
    <xf numFmtId="165" fontId="4" fillId="0" borderId="0" xfId="0" applyNumberFormat="1" applyFont="1"/>
    <xf numFmtId="165" fontId="3" fillId="0" borderId="0" xfId="0" applyNumberFormat="1" applyFont="1" applyAlignment="1"/>
    <xf numFmtId="165" fontId="3" fillId="0" borderId="0" xfId="0" applyNumberFormat="1" applyFont="1" applyAlignment="1">
      <alignment horizontal="right"/>
    </xf>
    <xf numFmtId="165" fontId="3" fillId="0" borderId="0" xfId="0" applyNumberFormat="1" applyFont="1" applyBorder="1"/>
    <xf numFmtId="165" fontId="3" fillId="0" borderId="1" xfId="0" quotePrefix="1" applyNumberFormat="1" applyFont="1" applyBorder="1"/>
    <xf numFmtId="165" fontId="3" fillId="0" borderId="0" xfId="0" applyNumberFormat="1" applyFont="1" applyBorder="1" applyAlignment="1">
      <alignment horizontal="right"/>
    </xf>
    <xf numFmtId="165" fontId="4" fillId="0" borderId="0" xfId="0" applyNumberFormat="1" applyFont="1" applyAlignment="1">
      <alignment horizontal="right"/>
    </xf>
    <xf numFmtId="164" fontId="3" fillId="0" borderId="1" xfId="0" quotePrefix="1" applyNumberFormat="1" applyFont="1" applyBorder="1" applyAlignment="1"/>
    <xf numFmtId="164" fontId="2" fillId="2" borderId="0" xfId="0" quotePrefix="1" applyNumberFormat="1" applyFont="1" applyFill="1" applyAlignment="1"/>
    <xf numFmtId="164" fontId="3" fillId="0" borderId="0" xfId="0" applyNumberFormat="1" applyFont="1" applyAlignment="1">
      <alignment horizontal="right"/>
    </xf>
    <xf numFmtId="165" fontId="3" fillId="0" borderId="1" xfId="0" applyNumberFormat="1" applyFont="1" applyBorder="1"/>
    <xf numFmtId="165" fontId="3" fillId="0" borderId="0" xfId="0" quotePrefix="1" applyNumberFormat="1" applyFont="1" applyBorder="1" applyAlignment="1"/>
    <xf numFmtId="165" fontId="3" fillId="0" borderId="0" xfId="0" quotePrefix="1" applyNumberFormat="1" applyFont="1" applyBorder="1"/>
    <xf numFmtId="164" fontId="3" fillId="0" borderId="0" xfId="0" applyNumberFormat="1" applyFont="1" applyAlignment="1">
      <alignment horizontal="left"/>
    </xf>
    <xf numFmtId="164" fontId="9" fillId="0" borderId="0" xfId="0" quotePrefix="1" applyNumberFormat="1" applyFont="1" applyFill="1" applyBorder="1" applyAlignment="1">
      <alignment horizontal="left"/>
    </xf>
    <xf numFmtId="164" fontId="3" fillId="0" borderId="1" xfId="0" quotePrefix="1" applyNumberFormat="1" applyFont="1" applyBorder="1" applyAlignment="1">
      <alignment horizontal="left"/>
    </xf>
    <xf numFmtId="164" fontId="2" fillId="2" borderId="0" xfId="0" quotePrefix="1" applyNumberFormat="1" applyFont="1" applyFill="1" applyAlignment="1">
      <alignment horizontal="left"/>
    </xf>
    <xf numFmtId="164" fontId="4" fillId="0" borderId="1" xfId="0" applyNumberFormat="1" applyFont="1" applyBorder="1" applyAlignment="1">
      <alignment horizontal="right"/>
    </xf>
    <xf numFmtId="165" fontId="3" fillId="0" borderId="0" xfId="0" applyNumberFormat="1" applyFont="1" applyAlignment="1">
      <alignment horizontal="center"/>
    </xf>
    <xf numFmtId="166" fontId="7" fillId="0" borderId="0" xfId="0" applyNumberFormat="1" applyFont="1" applyBorder="1" applyAlignment="1"/>
    <xf numFmtId="165" fontId="7" fillId="0" borderId="0" xfId="0" applyNumberFormat="1" applyFont="1" applyBorder="1" applyAlignment="1"/>
    <xf numFmtId="165" fontId="10" fillId="0" borderId="0" xfId="0" quotePrefix="1" applyNumberFormat="1" applyFont="1" applyFill="1" applyBorder="1"/>
    <xf numFmtId="164" fontId="10" fillId="0" borderId="0" xfId="0" quotePrefix="1" applyNumberFormat="1" applyFont="1" applyFill="1" applyBorder="1" applyAlignment="1"/>
    <xf numFmtId="166" fontId="10" fillId="0" borderId="1" xfId="0" applyNumberFormat="1" applyFont="1" applyBorder="1" applyAlignment="1"/>
    <xf numFmtId="164" fontId="11" fillId="0" borderId="0" xfId="0" quotePrefix="1" applyNumberFormat="1" applyFont="1" applyAlignment="1">
      <alignment horizontal="left"/>
    </xf>
    <xf numFmtId="166" fontId="1" fillId="0" borderId="0" xfId="0" applyNumberFormat="1" applyFont="1" applyBorder="1" applyAlignment="1"/>
    <xf numFmtId="49" fontId="12" fillId="0" borderId="0" xfId="0" quotePrefix="1" applyNumberFormat="1" applyFont="1" applyBorder="1" applyAlignment="1">
      <alignment horizontal="center"/>
    </xf>
    <xf numFmtId="165" fontId="4" fillId="0" borderId="0" xfId="0" applyNumberFormat="1" applyFont="1" applyAlignment="1">
      <alignment horizontal="center"/>
    </xf>
    <xf numFmtId="165" fontId="13" fillId="0" borderId="0" xfId="0" applyNumberFormat="1" applyFont="1"/>
    <xf numFmtId="164" fontId="13" fillId="0" borderId="0" xfId="0" applyNumberFormat="1" applyFont="1" applyAlignment="1">
      <alignment horizontal="right"/>
    </xf>
    <xf numFmtId="165" fontId="13" fillId="0" borderId="0" xfId="0" applyNumberFormat="1" applyFont="1" applyAlignment="1">
      <alignment horizontal="right"/>
    </xf>
    <xf numFmtId="49" fontId="13" fillId="0" borderId="0" xfId="0" quotePrefix="1" applyNumberFormat="1" applyFont="1" applyBorder="1" applyAlignment="1">
      <alignment horizontal="center"/>
    </xf>
    <xf numFmtId="165" fontId="3" fillId="0" borderId="1" xfId="0" applyNumberFormat="1" applyFont="1" applyBorder="1" applyAlignment="1">
      <alignment horizontal="right"/>
    </xf>
    <xf numFmtId="165" fontId="3" fillId="0" borderId="1" xfId="0" applyNumberFormat="1" applyFont="1" applyBorder="1" applyAlignment="1">
      <alignment horizontal="center"/>
    </xf>
    <xf numFmtId="165" fontId="10" fillId="0" borderId="0" xfId="0" quotePrefix="1" applyNumberFormat="1" applyFont="1" applyFill="1" applyBorder="1" applyAlignment="1">
      <alignment horizontal="center"/>
    </xf>
    <xf numFmtId="165" fontId="3" fillId="0" borderId="0" xfId="0" applyNumberFormat="1" applyFont="1" applyBorder="1" applyAlignment="1">
      <alignment horizontal="center"/>
    </xf>
    <xf numFmtId="164" fontId="2" fillId="2" borderId="0" xfId="0" quotePrefix="1" applyNumberFormat="1" applyFont="1" applyFill="1" applyAlignment="1">
      <alignment horizontal="center"/>
    </xf>
    <xf numFmtId="165" fontId="13" fillId="0" borderId="0" xfId="0" applyNumberFormat="1" applyFont="1" applyAlignment="1">
      <alignment horizontal="center"/>
    </xf>
    <xf numFmtId="167" fontId="3" fillId="0" borderId="3" xfId="0" applyNumberFormat="1" applyFont="1" applyBorder="1" applyAlignment="1">
      <alignment horizontal="center"/>
    </xf>
    <xf numFmtId="167" fontId="7" fillId="0" borderId="0" xfId="0" applyNumberFormat="1" applyFont="1" applyBorder="1" applyAlignment="1"/>
    <xf numFmtId="167" fontId="1" fillId="0" borderId="0" xfId="0" applyNumberFormat="1" applyFont="1" applyBorder="1" applyAlignment="1"/>
    <xf numFmtId="165" fontId="3" fillId="4" borderId="3" xfId="0" applyNumberFormat="1" applyFont="1" applyFill="1" applyBorder="1" applyAlignment="1">
      <alignment horizontal="center"/>
    </xf>
    <xf numFmtId="165" fontId="3" fillId="0" borderId="3" xfId="0" applyNumberFormat="1" applyFont="1" applyBorder="1" applyAlignment="1">
      <alignment horizontal="center"/>
    </xf>
    <xf numFmtId="164" fontId="3" fillId="0" borderId="0" xfId="0" applyNumberFormat="1" applyFont="1" applyBorder="1" applyAlignment="1">
      <alignment horizontal="right"/>
    </xf>
    <xf numFmtId="165" fontId="1" fillId="0" borderId="0" xfId="0" applyNumberFormat="1" applyFont="1" applyBorder="1" applyAlignment="1"/>
    <xf numFmtId="168" fontId="3" fillId="0" borderId="0" xfId="0" applyNumberFormat="1" applyFont="1" applyBorder="1" applyAlignment="1">
      <alignment horizontal="right"/>
    </xf>
    <xf numFmtId="166" fontId="7" fillId="0" borderId="0" xfId="0" applyNumberFormat="1" applyFont="1" applyBorder="1" applyAlignment="1">
      <alignment horizontal="right"/>
    </xf>
    <xf numFmtId="166" fontId="3" fillId="0" borderId="0" xfId="0" applyNumberFormat="1" applyFont="1" applyAlignment="1">
      <alignment horizontal="right"/>
    </xf>
    <xf numFmtId="166" fontId="3" fillId="0" borderId="3" xfId="0" applyNumberFormat="1" applyFont="1" applyBorder="1" applyAlignment="1">
      <alignment horizontal="center"/>
    </xf>
    <xf numFmtId="165" fontId="3" fillId="3" borderId="5" xfId="0" applyNumberFormat="1" applyFont="1" applyFill="1" applyBorder="1" applyAlignment="1">
      <alignment horizontal="right"/>
    </xf>
    <xf numFmtId="165" fontId="3" fillId="3" borderId="6" xfId="0" applyNumberFormat="1" applyFont="1" applyFill="1" applyBorder="1" applyAlignment="1">
      <alignment horizontal="center"/>
    </xf>
    <xf numFmtId="166" fontId="1" fillId="0" borderId="0" xfId="0" applyNumberFormat="1" applyFont="1" applyAlignment="1"/>
    <xf numFmtId="168" fontId="3" fillId="0" borderId="1" xfId="0" applyNumberFormat="1" applyFont="1" applyBorder="1" applyAlignment="1">
      <alignment horizontal="right"/>
    </xf>
    <xf numFmtId="164" fontId="3" fillId="0" borderId="0" xfId="0" quotePrefix="1" applyNumberFormat="1" applyFont="1" applyBorder="1" applyAlignment="1">
      <alignment horizontal="left"/>
    </xf>
    <xf numFmtId="164" fontId="3" fillId="0" borderId="0" xfId="0" quotePrefix="1" applyNumberFormat="1" applyFont="1" applyAlignment="1">
      <alignment horizontal="left"/>
    </xf>
    <xf numFmtId="164" fontId="4" fillId="0" borderId="1" xfId="0" quotePrefix="1" applyNumberFormat="1" applyFont="1" applyBorder="1" applyAlignment="1">
      <alignment horizontal="left"/>
    </xf>
    <xf numFmtId="164" fontId="4" fillId="3" borderId="4" xfId="0" quotePrefix="1" applyNumberFormat="1" applyFont="1" applyFill="1" applyBorder="1" applyAlignment="1">
      <alignment horizontal="left"/>
    </xf>
    <xf numFmtId="164" fontId="3" fillId="0" borderId="0" xfId="0" quotePrefix="1" applyNumberFormat="1" applyFont="1" applyAlignment="1">
      <alignment horizontal="left" inden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3" t="str">
        <f>+TEXT('Leverage Ratios'!B2,"@")&amp; " Template"</f>
        <v>Leverage Ratios Template</v>
      </c>
      <c r="C5" s="1"/>
      <c r="D5" s="1"/>
      <c r="E5" s="2"/>
      <c r="F5" s="2"/>
      <c r="G5" s="2"/>
      <c r="H5" s="2"/>
      <c r="I5" s="2"/>
      <c r="J5" s="2"/>
      <c r="K5" s="2"/>
      <c r="L5" s="2"/>
      <c r="M5" s="2"/>
    </row>
    <row r="7" spans="2:13" x14ac:dyDescent="0.3">
      <c r="B7" s="64" t="s">
        <v>0</v>
      </c>
      <c r="C7" s="64"/>
      <c r="D7" s="64"/>
      <c r="E7" s="64"/>
      <c r="F7" s="64"/>
      <c r="G7" s="64"/>
      <c r="H7" s="64"/>
      <c r="I7" s="64"/>
      <c r="J7" s="64"/>
      <c r="K7" s="64"/>
      <c r="L7" s="64"/>
      <c r="M7" s="64"/>
    </row>
    <row r="8" spans="2:13" x14ac:dyDescent="0.3">
      <c r="B8" s="64"/>
      <c r="C8" s="64"/>
      <c r="D8" s="64"/>
      <c r="E8" s="64"/>
      <c r="F8" s="64"/>
      <c r="G8" s="64"/>
      <c r="H8" s="64"/>
      <c r="I8" s="64"/>
      <c r="J8" s="64"/>
      <c r="K8" s="64"/>
      <c r="L8" s="64"/>
      <c r="M8" s="64"/>
    </row>
    <row r="9" spans="2:13" x14ac:dyDescent="0.3">
      <c r="B9" s="64"/>
      <c r="C9" s="64"/>
      <c r="D9" s="64"/>
      <c r="E9" s="64"/>
      <c r="F9" s="64"/>
      <c r="G9" s="64"/>
      <c r="H9" s="64"/>
      <c r="I9" s="64"/>
      <c r="J9" s="64"/>
      <c r="K9" s="64"/>
      <c r="L9" s="64"/>
      <c r="M9" s="64"/>
    </row>
    <row r="10" spans="2:13" x14ac:dyDescent="0.3">
      <c r="B10" s="64"/>
      <c r="C10" s="64"/>
      <c r="D10" s="64"/>
      <c r="E10" s="64"/>
      <c r="F10" s="64"/>
      <c r="G10" s="64"/>
      <c r="H10" s="64"/>
      <c r="I10" s="64"/>
      <c r="J10" s="64"/>
      <c r="K10" s="64"/>
      <c r="L10" s="64"/>
      <c r="M10" s="64"/>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K29"/>
  <sheetViews>
    <sheetView showGridLines="0" zoomScale="120" zoomScaleNormal="120" workbookViewId="0"/>
  </sheetViews>
  <sheetFormatPr defaultColWidth="9.09765625" defaultRowHeight="13" x14ac:dyDescent="0.3"/>
  <cols>
    <col min="1" max="1" width="2.09765625" style="4" bestFit="1" customWidth="1"/>
    <col min="2" max="2" width="10.69921875" style="19" customWidth="1"/>
    <col min="3" max="4" width="10.69921875" style="8" customWidth="1"/>
    <col min="5" max="5" width="10.69921875" style="11" customWidth="1"/>
    <col min="6" max="9" width="10.69921875" style="8" customWidth="1"/>
    <col min="10" max="10" width="1.69921875" style="8" customWidth="1"/>
    <col min="11" max="11" width="10.69921875" style="24" customWidth="1"/>
    <col min="12" max="16384" width="9.09765625" style="8"/>
  </cols>
  <sheetData>
    <row r="1" spans="1:11" s="4" customFormat="1" x14ac:dyDescent="0.3">
      <c r="A1" s="9"/>
      <c r="B1" s="19"/>
      <c r="C1" s="7"/>
      <c r="D1" s="7"/>
      <c r="E1" s="9"/>
      <c r="K1" s="24"/>
    </row>
    <row r="2" spans="1:11" s="5" customFormat="1" ht="14.5" x14ac:dyDescent="0.35">
      <c r="B2" s="20" t="s">
        <v>12</v>
      </c>
      <c r="C2" s="28"/>
      <c r="D2" s="28"/>
      <c r="E2" s="27"/>
      <c r="F2" s="27"/>
      <c r="G2" s="27"/>
      <c r="H2" s="27"/>
      <c r="I2" s="27"/>
      <c r="J2" s="27"/>
      <c r="K2" s="40"/>
    </row>
    <row r="3" spans="1:11" s="4" customFormat="1" x14ac:dyDescent="0.3">
      <c r="B3" s="21" t="s">
        <v>1</v>
      </c>
      <c r="C3" s="13"/>
      <c r="D3" s="13"/>
      <c r="E3" s="10"/>
      <c r="F3" s="16"/>
      <c r="G3" s="16"/>
      <c r="H3" s="16"/>
      <c r="I3" s="38" t="s">
        <v>18</v>
      </c>
      <c r="J3" s="16"/>
      <c r="K3" s="47" t="s">
        <v>19</v>
      </c>
    </row>
    <row r="4" spans="1:11" s="4" customFormat="1" x14ac:dyDescent="0.3">
      <c r="B4" s="59"/>
      <c r="C4" s="17"/>
      <c r="D4" s="17"/>
      <c r="E4" s="18"/>
      <c r="F4" s="9"/>
      <c r="G4" s="9"/>
      <c r="H4" s="9"/>
      <c r="I4" s="9"/>
      <c r="J4" s="9"/>
      <c r="K4" s="41"/>
    </row>
    <row r="5" spans="1:11" x14ac:dyDescent="0.3">
      <c r="B5" s="22" t="s">
        <v>3</v>
      </c>
      <c r="C5" s="14"/>
      <c r="D5" s="14"/>
      <c r="E5" s="14"/>
      <c r="F5" s="14"/>
      <c r="G5" s="14"/>
      <c r="H5" s="14"/>
      <c r="I5" s="14"/>
      <c r="J5" s="14"/>
      <c r="K5" s="42"/>
    </row>
    <row r="6" spans="1:11" ht="14.5" x14ac:dyDescent="0.45">
      <c r="C6" s="15"/>
      <c r="D6" s="15"/>
      <c r="E6" s="32" t="s">
        <v>4</v>
      </c>
      <c r="F6" s="32" t="s">
        <v>5</v>
      </c>
      <c r="G6" s="32" t="s">
        <v>7</v>
      </c>
      <c r="H6" s="32" t="s">
        <v>6</v>
      </c>
      <c r="I6" s="32" t="s">
        <v>8</v>
      </c>
      <c r="K6" s="32" t="s">
        <v>2</v>
      </c>
    </row>
    <row r="7" spans="1:11" s="36" customFormat="1" x14ac:dyDescent="0.3">
      <c r="A7" s="34"/>
      <c r="B7" s="30" t="s">
        <v>13</v>
      </c>
      <c r="C7" s="35"/>
      <c r="D7" s="35"/>
      <c r="E7" s="37"/>
      <c r="F7" s="37"/>
      <c r="G7" s="37"/>
      <c r="H7" s="37"/>
      <c r="I7" s="37"/>
      <c r="K7" s="43"/>
    </row>
    <row r="8" spans="1:11" x14ac:dyDescent="0.3">
      <c r="B8" s="60" t="s">
        <v>14</v>
      </c>
      <c r="C8" s="15"/>
      <c r="D8" s="15"/>
      <c r="E8" s="25">
        <v>125</v>
      </c>
      <c r="F8" s="31">
        <f>+E8*(1+F9)</f>
        <v>127.5</v>
      </c>
      <c r="G8" s="31">
        <f t="shared" ref="G8:I8" si="0">+F8*(1+G9)</f>
        <v>131.32500000000002</v>
      </c>
      <c r="H8" s="31">
        <f t="shared" si="0"/>
        <v>136.57800000000003</v>
      </c>
      <c r="I8" s="31">
        <f t="shared" si="0"/>
        <v>143.40690000000004</v>
      </c>
    </row>
    <row r="9" spans="1:11" x14ac:dyDescent="0.3">
      <c r="B9" s="63" t="s">
        <v>15</v>
      </c>
      <c r="C9" s="15"/>
      <c r="D9" s="15"/>
      <c r="E9" s="45">
        <v>0</v>
      </c>
      <c r="F9" s="45">
        <v>0.02</v>
      </c>
      <c r="G9" s="46">
        <f>+F9+$K9</f>
        <v>0.03</v>
      </c>
      <c r="H9" s="46">
        <f>+G9+$K9</f>
        <v>0.04</v>
      </c>
      <c r="I9" s="46">
        <f>+H9+$K9</f>
        <v>0.05</v>
      </c>
      <c r="K9" s="44">
        <f>+IF(Case="Upside",1%,-2%)</f>
        <v>0.01</v>
      </c>
    </row>
    <row r="10" spans="1:11" x14ac:dyDescent="0.3">
      <c r="B10" s="63"/>
      <c r="C10" s="15"/>
      <c r="D10" s="15"/>
      <c r="E10" s="45"/>
      <c r="F10" s="45"/>
      <c r="G10" s="46"/>
      <c r="H10" s="46"/>
      <c r="I10" s="46"/>
    </row>
    <row r="11" spans="1:11" x14ac:dyDescent="0.3">
      <c r="B11" s="60" t="s">
        <v>10</v>
      </c>
      <c r="C11" s="15"/>
      <c r="D11" s="15"/>
      <c r="E11" s="31">
        <f>+E12*E$8</f>
        <v>50</v>
      </c>
      <c r="F11" s="31">
        <f t="shared" ref="F11:I11" si="1">+F12*F$8</f>
        <v>54.187500000000007</v>
      </c>
      <c r="G11" s="31">
        <f t="shared" si="1"/>
        <v>59.096250000000019</v>
      </c>
      <c r="H11" s="31">
        <f t="shared" si="1"/>
        <v>64.874550000000028</v>
      </c>
      <c r="I11" s="31">
        <f t="shared" si="1"/>
        <v>71.703450000000032</v>
      </c>
    </row>
    <row r="12" spans="1:11" x14ac:dyDescent="0.3">
      <c r="B12" s="63" t="s">
        <v>16</v>
      </c>
      <c r="C12" s="15"/>
      <c r="D12" s="15"/>
      <c r="E12" s="45">
        <v>0.4</v>
      </c>
      <c r="F12" s="46">
        <f>+E12+$K12</f>
        <v>0.42500000000000004</v>
      </c>
      <c r="G12" s="46">
        <f>+F12+$K12</f>
        <v>0.45000000000000007</v>
      </c>
      <c r="H12" s="46">
        <f>+G12+$K12</f>
        <v>0.47500000000000009</v>
      </c>
      <c r="I12" s="46">
        <f>+H12+$K12</f>
        <v>0.50000000000000011</v>
      </c>
      <c r="K12" s="44">
        <f>+IF(Case="Upside",2.5%,-2.5%)</f>
        <v>2.5000000000000001E-2</v>
      </c>
    </row>
    <row r="13" spans="1:11" x14ac:dyDescent="0.3">
      <c r="B13" s="63"/>
      <c r="C13" s="15"/>
      <c r="D13" s="15"/>
      <c r="E13" s="45"/>
      <c r="F13" s="46"/>
      <c r="G13" s="46"/>
      <c r="H13" s="46"/>
      <c r="I13" s="46"/>
    </row>
    <row r="14" spans="1:11" x14ac:dyDescent="0.3">
      <c r="B14" s="60" t="s">
        <v>17</v>
      </c>
      <c r="C14" s="15"/>
      <c r="D14" s="15"/>
      <c r="E14" s="31">
        <f>+E15*E8</f>
        <v>37.5</v>
      </c>
      <c r="F14" s="31">
        <f t="shared" ref="F14:I14" si="2">+F15*F8</f>
        <v>40.800000000000004</v>
      </c>
      <c r="G14" s="31">
        <f t="shared" si="2"/>
        <v>44.650500000000008</v>
      </c>
      <c r="H14" s="31">
        <f t="shared" si="2"/>
        <v>49.168080000000018</v>
      </c>
      <c r="I14" s="31">
        <f t="shared" si="2"/>
        <v>54.494622000000021</v>
      </c>
    </row>
    <row r="15" spans="1:11" x14ac:dyDescent="0.3">
      <c r="B15" s="63" t="s">
        <v>16</v>
      </c>
      <c r="C15" s="15"/>
      <c r="D15" s="15"/>
      <c r="E15" s="45">
        <v>0.3</v>
      </c>
      <c r="F15" s="46">
        <f>+E15+$K15</f>
        <v>0.32</v>
      </c>
      <c r="G15" s="46">
        <f>+F15+$K15</f>
        <v>0.34</v>
      </c>
      <c r="H15" s="46">
        <f>+G15+$K15</f>
        <v>0.36000000000000004</v>
      </c>
      <c r="I15" s="46">
        <f>+H15+$K15</f>
        <v>0.38000000000000006</v>
      </c>
      <c r="K15" s="44">
        <f>+IF(Case="Upside",2%,-2%)</f>
        <v>0.02</v>
      </c>
    </row>
    <row r="16" spans="1:11" x14ac:dyDescent="0.3">
      <c r="B16" s="60"/>
      <c r="C16" s="15"/>
      <c r="D16" s="15"/>
      <c r="E16" s="25"/>
      <c r="F16" s="31"/>
      <c r="G16" s="31"/>
      <c r="H16" s="31"/>
      <c r="I16" s="31"/>
    </row>
    <row r="17" spans="1:11" s="36" customFormat="1" x14ac:dyDescent="0.3">
      <c r="A17" s="34"/>
      <c r="B17" s="30" t="s">
        <v>20</v>
      </c>
      <c r="C17" s="35"/>
      <c r="D17" s="35"/>
      <c r="E17" s="37"/>
      <c r="F17" s="37"/>
      <c r="G17" s="37"/>
      <c r="H17" s="37"/>
      <c r="I17" s="37"/>
      <c r="K17" s="43"/>
    </row>
    <row r="18" spans="1:11" x14ac:dyDescent="0.3">
      <c r="B18" s="60" t="s">
        <v>26</v>
      </c>
      <c r="E18" s="52">
        <v>50</v>
      </c>
      <c r="F18" s="53">
        <f>+E18+$K18</f>
        <v>55</v>
      </c>
      <c r="G18" s="53">
        <f t="shared" ref="G18:I18" si="3">+F18+$K18</f>
        <v>60</v>
      </c>
      <c r="H18" s="53">
        <f t="shared" si="3"/>
        <v>65</v>
      </c>
      <c r="I18" s="53">
        <f t="shared" si="3"/>
        <v>70</v>
      </c>
      <c r="K18" s="54">
        <f>+IF(Case="Upside",5,-10)</f>
        <v>5</v>
      </c>
    </row>
    <row r="19" spans="1:11" x14ac:dyDescent="0.3">
      <c r="B19" s="60"/>
    </row>
    <row r="20" spans="1:11" x14ac:dyDescent="0.3">
      <c r="B20" s="60" t="s">
        <v>11</v>
      </c>
      <c r="C20" s="15"/>
      <c r="D20" s="15"/>
      <c r="E20" s="25">
        <v>150</v>
      </c>
      <c r="F20" s="57">
        <f>+E20+$K20</f>
        <v>140</v>
      </c>
      <c r="G20" s="57">
        <f>+F20+$K20</f>
        <v>130</v>
      </c>
      <c r="H20" s="57">
        <f>+G20+$K20</f>
        <v>120</v>
      </c>
      <c r="I20" s="57">
        <f>+H20+$K20</f>
        <v>110</v>
      </c>
      <c r="K20" s="54">
        <f>+IF(Case="Upside",-10,-5)</f>
        <v>-10</v>
      </c>
    </row>
    <row r="21" spans="1:11" x14ac:dyDescent="0.3">
      <c r="B21" s="60" t="s">
        <v>25</v>
      </c>
      <c r="C21" s="15"/>
      <c r="D21" s="15"/>
      <c r="E21" s="26">
        <v>50</v>
      </c>
      <c r="F21" s="50">
        <f t="shared" ref="F21:I21" si="4">+E21+$K21</f>
        <v>45</v>
      </c>
      <c r="G21" s="50">
        <f t="shared" si="4"/>
        <v>40</v>
      </c>
      <c r="H21" s="50">
        <f t="shared" si="4"/>
        <v>35</v>
      </c>
      <c r="I21" s="50">
        <f t="shared" si="4"/>
        <v>30</v>
      </c>
      <c r="K21" s="48">
        <f>+IF(Case="Upside",-5,-2)</f>
        <v>-5</v>
      </c>
    </row>
    <row r="22" spans="1:11" s="12" customFormat="1" x14ac:dyDescent="0.3">
      <c r="A22" s="6"/>
      <c r="B22" s="61" t="s">
        <v>21</v>
      </c>
      <c r="C22" s="23"/>
      <c r="D22" s="23"/>
      <c r="E22" s="29">
        <f>+SUM(E20:E21)</f>
        <v>200</v>
      </c>
      <c r="F22" s="29">
        <f t="shared" ref="F22:I22" si="5">+SUM(F20:F21)</f>
        <v>185</v>
      </c>
      <c r="G22" s="29">
        <f t="shared" si="5"/>
        <v>170</v>
      </c>
      <c r="H22" s="29">
        <f t="shared" si="5"/>
        <v>155</v>
      </c>
      <c r="I22" s="29">
        <f t="shared" si="5"/>
        <v>140</v>
      </c>
      <c r="K22" s="33"/>
    </row>
    <row r="23" spans="1:11" x14ac:dyDescent="0.3">
      <c r="B23" s="59" t="s">
        <v>27</v>
      </c>
      <c r="C23" s="49"/>
      <c r="D23" s="49"/>
      <c r="E23" s="50">
        <f>-E18</f>
        <v>-50</v>
      </c>
      <c r="F23" s="50">
        <f t="shared" ref="F23:I23" si="6">-F18</f>
        <v>-55</v>
      </c>
      <c r="G23" s="50">
        <f t="shared" si="6"/>
        <v>-60</v>
      </c>
      <c r="H23" s="50">
        <f t="shared" si="6"/>
        <v>-65</v>
      </c>
      <c r="I23" s="50">
        <f t="shared" si="6"/>
        <v>-70</v>
      </c>
    </row>
    <row r="24" spans="1:11" x14ac:dyDescent="0.3">
      <c r="B24" s="61" t="s">
        <v>9</v>
      </c>
      <c r="C24" s="23"/>
      <c r="D24" s="23"/>
      <c r="E24" s="29">
        <f>+E22-E18</f>
        <v>150</v>
      </c>
      <c r="F24" s="29">
        <f>+F22-F18</f>
        <v>130</v>
      </c>
      <c r="G24" s="29">
        <f>+G22-G18</f>
        <v>110</v>
      </c>
      <c r="H24" s="29">
        <f>+H22-H18</f>
        <v>90</v>
      </c>
      <c r="I24" s="29">
        <f>+I22-I18</f>
        <v>70</v>
      </c>
    </row>
    <row r="25" spans="1:11" x14ac:dyDescent="0.3">
      <c r="B25" s="60"/>
      <c r="F25" s="11"/>
      <c r="G25" s="11"/>
      <c r="H25" s="11"/>
      <c r="I25" s="11"/>
    </row>
    <row r="26" spans="1:11" x14ac:dyDescent="0.3">
      <c r="B26" s="62" t="s">
        <v>12</v>
      </c>
      <c r="C26" s="55"/>
      <c r="D26" s="55"/>
      <c r="E26" s="55"/>
      <c r="F26" s="55"/>
      <c r="G26" s="55"/>
      <c r="H26" s="55"/>
      <c r="I26" s="55"/>
      <c r="J26" s="55"/>
      <c r="K26" s="56"/>
    </row>
    <row r="27" spans="1:11" x14ac:dyDescent="0.3">
      <c r="B27" s="21" t="s">
        <v>22</v>
      </c>
      <c r="C27" s="38"/>
      <c r="D27" s="38"/>
      <c r="E27" s="58">
        <f>+E22/E$11</f>
        <v>4</v>
      </c>
      <c r="F27" s="58">
        <f t="shared" ref="F27:I27" si="7">+F22/F$11</f>
        <v>3.4140715109573239</v>
      </c>
      <c r="G27" s="58">
        <f t="shared" si="7"/>
        <v>2.8766630708378274</v>
      </c>
      <c r="H27" s="58">
        <f t="shared" si="7"/>
        <v>2.3892265919378235</v>
      </c>
      <c r="I27" s="58">
        <f t="shared" si="7"/>
        <v>1.9524862471749955</v>
      </c>
      <c r="J27" s="38"/>
      <c r="K27" s="39"/>
    </row>
    <row r="28" spans="1:11" x14ac:dyDescent="0.3">
      <c r="B28" s="60" t="s">
        <v>23</v>
      </c>
      <c r="E28" s="51">
        <f>+E20/E$11</f>
        <v>3</v>
      </c>
      <c r="F28" s="51">
        <f>+F20/F$11</f>
        <v>2.5836216839677042</v>
      </c>
      <c r="G28" s="51">
        <f>+G20/G$11</f>
        <v>2.1998011718171622</v>
      </c>
      <c r="H28" s="51">
        <f>+H20/H$11</f>
        <v>1.8497238131131537</v>
      </c>
      <c r="I28" s="51">
        <f>+I20/I$11</f>
        <v>1.5340963370660681</v>
      </c>
    </row>
    <row r="29" spans="1:11" x14ac:dyDescent="0.3">
      <c r="B29" s="60" t="s">
        <v>24</v>
      </c>
      <c r="E29" s="51">
        <f>+E24/E$11</f>
        <v>3</v>
      </c>
      <c r="F29" s="51">
        <f>+F24/F$11</f>
        <v>2.3990772779700111</v>
      </c>
      <c r="G29" s="51">
        <f>+G24/G$11</f>
        <v>1.8613702223068294</v>
      </c>
      <c r="H29" s="51">
        <f>+H24/H$11</f>
        <v>1.3872928598348653</v>
      </c>
      <c r="I29" s="51">
        <f>+I24/I$11</f>
        <v>0.97624312358749776</v>
      </c>
    </row>
  </sheetData>
  <dataValidations count="1">
    <dataValidation type="list" allowBlank="1" showInputMessage="1" showErrorMessage="1" sqref="K3" xr:uid="{92F31AEB-50E2-42D0-9383-3330B3AD11EF}">
      <formula1>"Upside, Downside"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Leverage Ratios</vt:lpstr>
      <vt:lpstr>Case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2021-11-10T03:31:09Z</dcterms:modified>
</cp:coreProperties>
</file>