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9A08F9B0-C8E1-4E2B-99A2-7F9AD3B508A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K3" i="1" s="1"/>
  <c r="L3" i="1" s="1"/>
  <c r="M3" i="1" s="1"/>
  <c r="F10" i="1"/>
  <c r="F11" i="1" s="1"/>
  <c r="G10" i="1"/>
  <c r="H10" i="1"/>
  <c r="F14" i="1"/>
  <c r="G14" i="1"/>
  <c r="H14" i="1"/>
  <c r="I31" i="1" s="1"/>
  <c r="J31" i="1" s="1"/>
  <c r="K31" i="1" s="1"/>
  <c r="L31" i="1" s="1"/>
  <c r="M31" i="1" s="1"/>
  <c r="F16" i="1"/>
  <c r="F22" i="1" s="1"/>
  <c r="F23" i="1" s="1"/>
  <c r="G16" i="1"/>
  <c r="H16" i="1"/>
  <c r="H22" i="1" s="1"/>
  <c r="F20" i="1"/>
  <c r="G20" i="1"/>
  <c r="H20" i="1"/>
  <c r="I37" i="1" s="1"/>
  <c r="J37" i="1" s="1"/>
  <c r="K37" i="1" s="1"/>
  <c r="L37" i="1" s="1"/>
  <c r="M37" i="1" s="1"/>
  <c r="F25" i="1"/>
  <c r="G25" i="1"/>
  <c r="H25" i="1"/>
  <c r="I25" i="1" s="1"/>
  <c r="G17" i="1" l="1"/>
  <c r="H11" i="1"/>
  <c r="H17" i="1"/>
  <c r="F17" i="1"/>
  <c r="I30" i="1"/>
  <c r="G11" i="1"/>
  <c r="I36" i="1"/>
  <c r="J36" i="1" s="1"/>
  <c r="K36" i="1" s="1"/>
  <c r="L36" i="1" s="1"/>
  <c r="M36" i="1" s="1"/>
  <c r="I32" i="1"/>
  <c r="J32" i="1" s="1"/>
  <c r="K32" i="1" s="1"/>
  <c r="L32" i="1" s="1"/>
  <c r="M32" i="1" s="1"/>
  <c r="J25" i="1"/>
  <c r="I35" i="1"/>
  <c r="G22" i="1"/>
  <c r="G23" i="1" s="1"/>
  <c r="J30" i="1" l="1"/>
  <c r="I14" i="1"/>
  <c r="I13" i="1" s="1"/>
  <c r="I20" i="1"/>
  <c r="I19" i="1" s="1"/>
  <c r="J35" i="1"/>
  <c r="H23" i="1"/>
  <c r="K25" i="1"/>
  <c r="J14" i="1" l="1"/>
  <c r="J13" i="1" s="1"/>
  <c r="K30" i="1"/>
  <c r="L25" i="1"/>
  <c r="I40" i="1"/>
  <c r="I41" i="1"/>
  <c r="J41" i="1" s="1"/>
  <c r="K41" i="1" s="1"/>
  <c r="L41" i="1" s="1"/>
  <c r="M41" i="1" s="1"/>
  <c r="I42" i="1"/>
  <c r="J42" i="1" s="1"/>
  <c r="K42" i="1" s="1"/>
  <c r="L42" i="1" s="1"/>
  <c r="M42" i="1" s="1"/>
  <c r="K35" i="1"/>
  <c r="J20" i="1"/>
  <c r="J19" i="1" s="1"/>
  <c r="L30" i="1" l="1"/>
  <c r="K14" i="1"/>
  <c r="K13" i="1" s="1"/>
  <c r="L35" i="1"/>
  <c r="K20" i="1"/>
  <c r="K19" i="1" s="1"/>
  <c r="J40" i="1"/>
  <c r="I23" i="1"/>
  <c r="I22" i="1" s="1"/>
  <c r="M25" i="1"/>
  <c r="M30" i="1" l="1"/>
  <c r="M14" i="1" s="1"/>
  <c r="L14" i="1"/>
  <c r="L13" i="1" s="1"/>
  <c r="I16" i="1"/>
  <c r="K40" i="1"/>
  <c r="J23" i="1"/>
  <c r="J22" i="1" s="1"/>
  <c r="L20" i="1"/>
  <c r="L19" i="1" s="1"/>
  <c r="M35" i="1"/>
  <c r="M20" i="1" s="1"/>
  <c r="M13" i="1" l="1"/>
  <c r="O13" i="1" s="1"/>
  <c r="J16" i="1"/>
  <c r="M19" i="1"/>
  <c r="I17" i="1"/>
  <c r="I8" i="1"/>
  <c r="L40" i="1"/>
  <c r="K23" i="1"/>
  <c r="K22" i="1" s="1"/>
  <c r="K16" i="1" l="1"/>
  <c r="L23" i="1"/>
  <c r="L22" i="1" s="1"/>
  <c r="M40" i="1"/>
  <c r="M23" i="1" s="1"/>
  <c r="O19" i="1"/>
  <c r="I9" i="1"/>
  <c r="I10" i="1" s="1"/>
  <c r="I11" i="1" s="1"/>
  <c r="J17" i="1"/>
  <c r="J8" i="1"/>
  <c r="J9" i="1" l="1"/>
  <c r="J10" i="1" s="1"/>
  <c r="J11" i="1" s="1"/>
  <c r="M22" i="1"/>
  <c r="L16" i="1"/>
  <c r="K17" i="1"/>
  <c r="K8" i="1"/>
  <c r="L17" i="1" l="1"/>
  <c r="L8" i="1"/>
  <c r="K9" i="1"/>
  <c r="K10" i="1" s="1"/>
  <c r="K11" i="1" s="1"/>
  <c r="O22" i="1"/>
  <c r="M16" i="1"/>
  <c r="O16" i="1" l="1"/>
  <c r="M17" i="1"/>
  <c r="M8" i="1"/>
  <c r="L9" i="1"/>
  <c r="L10" i="1" s="1"/>
  <c r="L11" i="1" s="1"/>
  <c r="M9" i="1" l="1"/>
  <c r="M10" i="1" s="1"/>
  <c r="O10" i="1" l="1"/>
  <c r="M11" i="1"/>
</calcChain>
</file>

<file path=xl/sharedStrings.xml><?xml version="1.0" encoding="utf-8"?>
<sst xmlns="http://schemas.openxmlformats.org/spreadsheetml/2006/main" count="42" uniqueCount="31">
  <si>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</si>
  <si>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</si>
  <si>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</si>
  <si>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</si>
  <si>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</si>
  <si>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</si>
  <si>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</si>
  <si>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Bottom-Up Forecasting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</si>
  <si>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Bottom-Up Forecasting</t>
    </r>
  </si>
  <si>
    <t>Bottom-Up Forecasting</t>
  </si>
  <si>
    <t>Downside</t>
  </si>
  <si>
    <t>Upside</t>
  </si>
  <si>
    <t>Base</t>
  </si>
  <si>
    <t>Average Selling Price (ASP) % Growth</t>
  </si>
  <si>
    <t>Number of Products Per Order % Growth</t>
  </si>
  <si>
    <t>Total Number of Orders % Growth</t>
  </si>
  <si>
    <t>Step</t>
  </si>
  <si>
    <t>Revenue Assumptions</t>
  </si>
  <si>
    <t>Refunds % of Total Revenue</t>
  </si>
  <si>
    <t>% Growth</t>
  </si>
  <si>
    <t>Average Selling Price (ASP)</t>
  </si>
  <si>
    <t>Average Number of Products Per Order</t>
  </si>
  <si>
    <t>Average Order Value (AOV)</t>
  </si>
  <si>
    <t>Total Number of Orders</t>
  </si>
  <si>
    <t>Net Revenue</t>
  </si>
  <si>
    <t>Less: Refunds</t>
  </si>
  <si>
    <t>Total Revenue</t>
  </si>
  <si>
    <t>CAGR</t>
  </si>
  <si>
    <t>Revenue Build</t>
  </si>
  <si>
    <t>($000s)</t>
  </si>
  <si>
    <t>Case Selection: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</si>
</sst>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_);\(#,##0\);\-\-_);@_)"/>
    <numFmt numFmtId="167" formatCode="0.0%_);\(0.0%\)_);&quot;--&quot;_);@_)"/>
    <numFmt numFmtId="168" formatCode="#,##0_);\(#,##0\)_);&quot;--&quot;_)"/>
    <numFmt numFmtId="169" formatCode="@_)"/>
    <numFmt numFmtId="170" formatCode="&quot;$&quot;#,##0_);\(&quot;$&quot;#,##0\)_);&quot;--&quot;_)"/>
    <numFmt numFmtId="171" formatCode="&quot;$&quot;#,##0.00_);\(&quot;$&quot;#,##0.00\)_);&quot;--&quot;_)"/>
    <numFmt numFmtId="172" formatCode="#,##0.0_);\(#,##0.0\)_);&quot;--&quot;_)"/>
    <numFmt numFmtId="173" formatCode="yyyy&quot;E&quot;_)"/>
    <numFmt numFmtId="174" formatCode="yyyy&quot;A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119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8" fontId="24" fillId="12" borderId="21" xfId="0" applyNumberFormat="1" applyFont="1" applyFill="1" applyBorder="1" applyAlignment="1">
      <alignment horizontal="center"/>
    </xf>
    <xf numFmtId="169" fontId="24" fillId="12" borderId="23" xfId="0" applyNumberFormat="1" applyFont="1" applyFill="1" applyBorder="1"/>
    <xf numFmtId="167" fontId="25" fillId="0" borderId="0" xfId="0" applyNumberFormat="1" applyFont="1"/>
    <xf numFmtId="167" fontId="26" fillId="0" borderId="18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9" fontId="26" fillId="0" borderId="0" xfId="0" applyNumberFormat="1" applyFont="1" applyAlignment="1">
      <alignment horizontal="left" indent="1"/>
    </xf>
    <xf numFmtId="167" fontId="26" fillId="0" borderId="0" xfId="0" applyNumberFormat="1" applyFont="1"/>
    <xf numFmtId="172" fontId="25" fillId="0" borderId="18" xfId="0" applyNumberFormat="1" applyFont="1" applyBorder="1"/>
    <xf numFmtId="172" fontId="25" fillId="0" borderId="0" xfId="0" applyNumberFormat="1" applyFont="1"/>
    <xf numFmtId="168" fontId="25" fillId="0" borderId="18" xfId="0" applyNumberFormat="1" applyFont="1" applyBorder="1"/>
    <xf numFmtId="168" fontId="25" fillId="0" borderId="0" xfId="0" applyNumberFormat="1" applyFont="1"/>
    <xf numFmtId="170" fontId="21" fillId="0" borderId="19" xfId="0" applyNumberFormat="1" applyFont="1" applyBorder="1"/>
    <xf numFmtId="170" fontId="21" fillId="0" borderId="20" xfId="0" applyNumberFormat="1" applyFont="1" applyBorder="1"/>
    <xf numFmtId="169" fontId="21" fillId="0" borderId="19" xfId="0" applyNumberFormat="1" applyFont="1" applyBorder="1"/>
    <xf numFmtId="170" fontId="25" fillId="0" borderId="18" xfId="0" applyNumberFormat="1" applyFont="1" applyBorder="1"/>
    <xf numFmtId="170" fontId="25" fillId="0" borderId="0" xfId="0" applyNumberFormat="1" applyFont="1"/>
    <xf numFmtId="169" fontId="0" fillId="0" borderId="0" xfId="0" applyNumberFormat="1" applyFont="1"/>
    <xf numFmtId="168" fontId="0" fillId="0" borderId="0" xfId="0" applyNumberFormat="1" applyFont="1"/>
    <xf numFmtId="170" fontId="0" fillId="0" borderId="0" xfId="0" applyNumberFormat="1" applyFont="1"/>
    <xf numFmtId="171" fontId="0" fillId="0" borderId="0" xfId="0" applyNumberFormat="1" applyFont="1"/>
    <xf numFmtId="171" fontId="0" fillId="0" borderId="18" xfId="0" applyNumberFormat="1" applyFont="1" applyBorder="1"/>
    <xf numFmtId="172" fontId="0" fillId="0" borderId="0" xfId="0" applyNumberFormat="1" applyFont="1"/>
    <xf numFmtId="169" fontId="0" fillId="0" borderId="0" xfId="0" applyNumberFormat="1" applyFont="1" applyAlignment="1">
      <alignment horizontal="left"/>
    </xf>
    <xf numFmtId="167" fontId="0" fillId="0" borderId="0" xfId="0" applyNumberFormat="1" applyFont="1"/>
    <xf numFmtId="167" fontId="0" fillId="0" borderId="18" xfId="0" applyNumberFormat="1" applyFont="1" applyBorder="1"/>
    <xf numFmtId="167" fontId="0" fillId="0" borderId="19" xfId="0" applyNumberFormat="1" applyFont="1" applyBorder="1"/>
    <xf numFmtId="169" fontId="1" fillId="0" borderId="0" xfId="0" applyNumberFormat="1" applyFont="1" applyAlignment="1">
      <alignment horizontal="right"/>
    </xf>
    <xf numFmtId="164" fontId="0" fillId="0" borderId="18" xfId="0" applyNumberFormat="1" applyFont="1" applyBorder="1" applyAlignment="1"/>
    <xf numFmtId="174" fontId="24" fillId="0" borderId="17" xfId="0" applyNumberFormat="1" applyFont="1" applyBorder="1" applyAlignment="1">
      <alignment horizontal="right"/>
    </xf>
    <xf numFmtId="174" fontId="24" fillId="0" borderId="22" xfId="0" applyNumberFormat="1" applyFont="1" applyBorder="1" applyAlignment="1">
      <alignment horizontal="right"/>
    </xf>
    <xf numFmtId="173" fontId="24" fillId="0" borderId="17" xfId="0" applyNumberFormat="1" applyFont="1" applyBorder="1" applyAlignment="1">
      <alignment horizontal="right"/>
    </xf>
    <xf numFmtId="164" fontId="23" fillId="0" borderId="17" xfId="0" applyNumberFormat="1" applyFont="1" applyBorder="1" applyAlignment="1"/>
    <xf numFmtId="167" fontId="0" fillId="0" borderId="21" xfId="0" applyNumberFormat="1" applyFont="1" applyBorder="1" applyAlignment="1">
      <alignment horizontal="center"/>
    </xf>
    <xf numFmtId="167" fontId="25" fillId="0" borderId="21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/>
    <xf numFmtId="169" fontId="24" fillId="13" borderId="23" xfId="0" applyNumberFormat="1" applyFont="1" applyFill="1" applyBorder="1"/>
    <xf numFmtId="164" fontId="23" fillId="13" borderId="21" xfId="0" applyNumberFormat="1" applyFont="1" applyFill="1" applyBorder="1" applyAlignment="1">
      <alignment horizontal="center"/>
    </xf>
    <xf numFmtId="169" fontId="0" fillId="0" borderId="19" xfId="0" applyNumberFormat="1" applyFont="1" applyBorder="1" applyAlignment="1"/>
    <xf numFmtId="169" fontId="0" fillId="0" borderId="0" xfId="0" applyNumberFormat="1" applyFont="1" applyAlignment="1"/>
    <xf numFmtId="168" fontId="1" fillId="14" borderId="24" xfId="0" applyNumberFormat="1" applyFont="1" applyFill="1" applyBorder="1" applyAlignment="1">
      <alignment horizontal="center"/>
    </xf>
    <xf numFmtId="164" fontId="23" fillId="0" borderId="17" xfId="0" applyNumberFormat="1" applyFont="1" applyFill="1" applyBorder="1" applyAlignment="1"/>
    <xf numFmtId="164" fontId="0" fillId="0" borderId="0" xfId="0" applyNumberFormat="1" applyFont="1"/>
    <xf numFmtId="164" fontId="0" fillId="0" borderId="18" xfId="0" applyNumberFormat="1" applyFont="1" applyBorder="1"/>
    <xf numFmtId="164" fontId="0" fillId="13" borderId="17" xfId="0" applyNumberFormat="1" applyFont="1" applyFill="1" applyBorder="1"/>
    <xf numFmtId="164" fontId="0" fillId="13" borderId="22" xfId="0" applyNumberFormat="1" applyFont="1" applyFill="1" applyBorder="1"/>
    <xf numFmtId="164" fontId="0" fillId="0" borderId="0" xfId="0" applyNumberFormat="1" applyFont="1" applyAlignment="1">
      <alignment horizontal="center"/>
    </xf>
    <xf numFmtId="164" fontId="21" fillId="0" borderId="19" xfId="0" applyNumberFormat="1" applyFont="1" applyBorder="1"/>
    <xf numFmtId="164" fontId="26" fillId="0" borderId="0" xfId="0" applyNumberFormat="1" applyFont="1"/>
    <xf numFmtId="164" fontId="21" fillId="0" borderId="0" xfId="0" applyNumberFormat="1" applyFont="1"/>
    <xf numFmtId="164" fontId="21" fillId="0" borderId="18" xfId="0" applyNumberFormat="1" applyFont="1" applyBorder="1"/>
    <xf numFmtId="164" fontId="21" fillId="0" borderId="0" xfId="0" applyNumberFormat="1" applyFont="1" applyAlignment="1">
      <alignment horizontal="center"/>
    </xf>
    <xf numFmtId="164" fontId="25" fillId="0" borderId="0" xfId="0" applyNumberFormat="1" applyFont="1"/>
    <xf numFmtId="164" fontId="25" fillId="0" borderId="18" xfId="0" applyNumberFormat="1" applyFont="1" applyBorder="1"/>
    <xf numFmtId="164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left" indent="1"/>
    </xf>
    <xf numFmtId="164" fontId="26" fillId="0" borderId="0" xfId="0" applyNumberFormat="1" applyFont="1" applyAlignment="1">
      <alignment horizontal="right"/>
    </xf>
    <xf numFmtId="164" fontId="26" fillId="0" borderId="18" xfId="0" applyNumberFormat="1" applyFont="1" applyBorder="1" applyAlignment="1">
      <alignment horizontal="right"/>
    </xf>
    <xf numFmtId="164" fontId="0" fillId="12" borderId="17" xfId="0" applyNumberFormat="1" applyFont="1" applyFill="1" applyBorder="1"/>
    <xf numFmtId="164" fontId="0" fillId="12" borderId="22" xfId="0" applyNumberFormat="1" applyFont="1" applyFill="1" applyBorder="1"/>
    <xf numFmtId="164" fontId="0" fillId="0" borderId="20" xfId="0" applyNumberFormat="1" applyFont="1" applyBorder="1"/>
    <xf numFmtId="164" fontId="0" fillId="0" borderId="19" xfId="0" applyNumberFormat="1" applyFont="1" applyBorder="1"/>
    <xf numFmtId="164" fontId="0" fillId="0" borderId="0" xfId="0" applyNumberFormat="1" applyFont="1" applyFill="1" applyBorder="1"/>
    <xf numFmtId="164" fontId="21" fillId="0" borderId="0" xfId="0" applyNumberFormat="1" applyFont="1" applyFill="1" applyBorder="1"/>
    <xf numFmtId="164" fontId="26" fillId="0" borderId="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ottoms-up-forecasting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yNi3bjQORcVcmV0BuCldGvaoj6vRm/80vwVpf6sgHFWKKZb7HbtG3Gs6xko1nu+s+UawODteB90jkorr2m9XsQ==" saltValue="rbBK6RVa2Ig2j1G/OGao1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Bottom-Up Forecasting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O42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3" width="9.33203125" style="30" customWidth="1"/>
    <col min="14" max="14" width="2.77734375" style="89" customWidth="1"/>
    <col min="15" max="15" width="9.33203125" style="30" customWidth="1"/>
    <col min="16" max="16384" width="10.77734375" style="30"/>
  </cols>
  <sheetData>
    <row r="2" spans="2:15" s="31" customFormat="1" ht="13.2" customHeight="1" x14ac:dyDescent="0.25">
      <c r="B2" s="32" t="s">
        <v>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s="31" customFormat="1" ht="13.2" customHeight="1" x14ac:dyDescent="0.25">
      <c r="B3" s="33" t="s">
        <v>29</v>
      </c>
      <c r="C3" s="33"/>
      <c r="D3" s="33"/>
      <c r="E3" s="33"/>
      <c r="F3" s="83">
        <v>43465</v>
      </c>
      <c r="G3" s="83">
        <v>43830</v>
      </c>
      <c r="H3" s="84">
        <v>44196</v>
      </c>
      <c r="I3" s="85">
        <f>+EOMONTH(H3,12)</f>
        <v>44561</v>
      </c>
      <c r="J3" s="85">
        <f>+EOMONTH(I3,12)</f>
        <v>44926</v>
      </c>
      <c r="K3" s="85">
        <f>+EOMONTH(J3,12)</f>
        <v>45291</v>
      </c>
      <c r="L3" s="85">
        <f>+EOMONTH(K3,12)</f>
        <v>45657</v>
      </c>
      <c r="M3" s="85">
        <f>+EOMONTH(L3,12)</f>
        <v>46022</v>
      </c>
      <c r="N3" s="95"/>
      <c r="O3" s="86"/>
    </row>
    <row r="4" spans="2:15" ht="13.2" customHeight="1" x14ac:dyDescent="0.25">
      <c r="H4" s="82"/>
      <c r="K4" s="96"/>
      <c r="M4" s="81" t="s">
        <v>30</v>
      </c>
      <c r="O4" s="94" t="s">
        <v>12</v>
      </c>
    </row>
    <row r="5" spans="2:15" ht="13.2" customHeight="1" x14ac:dyDescent="0.25">
      <c r="B5" s="96"/>
      <c r="C5" s="96"/>
      <c r="D5" s="96"/>
      <c r="E5" s="96"/>
      <c r="F5" s="96"/>
      <c r="G5" s="96"/>
      <c r="H5" s="97"/>
      <c r="I5" s="96"/>
      <c r="J5" s="96"/>
      <c r="K5" s="96"/>
      <c r="L5" s="96"/>
      <c r="M5" s="96"/>
      <c r="N5" s="116"/>
      <c r="O5" s="100"/>
    </row>
    <row r="6" spans="2:15" ht="13.2" customHeight="1" x14ac:dyDescent="0.25">
      <c r="B6" s="90" t="s">
        <v>28</v>
      </c>
      <c r="C6" s="98"/>
      <c r="D6" s="98"/>
      <c r="E6" s="98"/>
      <c r="F6" s="98"/>
      <c r="G6" s="98"/>
      <c r="H6" s="99"/>
      <c r="I6" s="98"/>
      <c r="J6" s="98"/>
      <c r="K6" s="98"/>
      <c r="L6" s="98"/>
      <c r="M6" s="99"/>
      <c r="N6" s="116"/>
      <c r="O6" s="91" t="s">
        <v>27</v>
      </c>
    </row>
    <row r="7" spans="2:15" ht="13.2" customHeight="1" x14ac:dyDescent="0.25">
      <c r="B7" s="96"/>
      <c r="C7" s="96"/>
      <c r="D7" s="96"/>
      <c r="E7" s="96"/>
      <c r="F7" s="96"/>
      <c r="G7" s="96"/>
      <c r="H7" s="97"/>
      <c r="I7" s="96"/>
      <c r="J7" s="96"/>
      <c r="K7" s="96"/>
      <c r="L7" s="96"/>
      <c r="M7" s="96"/>
      <c r="N7" s="116"/>
      <c r="O7" s="100"/>
    </row>
    <row r="8" spans="2:15" ht="13.2" customHeight="1" x14ac:dyDescent="0.25">
      <c r="B8" s="71" t="s">
        <v>26</v>
      </c>
      <c r="C8" s="96"/>
      <c r="D8" s="96"/>
      <c r="E8" s="96"/>
      <c r="F8" s="70">
        <v>40000</v>
      </c>
      <c r="G8" s="70">
        <v>50000</v>
      </c>
      <c r="H8" s="69">
        <v>60000</v>
      </c>
      <c r="I8" s="73">
        <f>+I13*I16</f>
        <v>69965.723594541894</v>
      </c>
      <c r="J8" s="73">
        <f>+J13*J16</f>
        <v>79247.606959779223</v>
      </c>
      <c r="K8" s="73">
        <f>+K13*K16</f>
        <v>87148.791693509003</v>
      </c>
      <c r="L8" s="73">
        <f>+L13*L16</f>
        <v>93006.220470583998</v>
      </c>
      <c r="M8" s="73">
        <f>+M13*M16</f>
        <v>96279.113297081785</v>
      </c>
      <c r="N8" s="116"/>
      <c r="O8" s="100"/>
    </row>
    <row r="9" spans="2:15" ht="13.2" customHeight="1" x14ac:dyDescent="0.25">
      <c r="B9" s="71" t="s">
        <v>25</v>
      </c>
      <c r="C9" s="96"/>
      <c r="D9" s="96"/>
      <c r="E9" s="96"/>
      <c r="F9" s="70">
        <v>-50</v>
      </c>
      <c r="G9" s="70">
        <v>-75</v>
      </c>
      <c r="H9" s="69">
        <v>-85</v>
      </c>
      <c r="I9" s="73">
        <f>-I25*I8</f>
        <v>-99.118108425601022</v>
      </c>
      <c r="J9" s="73">
        <f>-J25*J8</f>
        <v>-112.26744319302057</v>
      </c>
      <c r="K9" s="73">
        <f>-K25*K8</f>
        <v>-123.4607882324711</v>
      </c>
      <c r="L9" s="73">
        <f>-L25*L8</f>
        <v>-131.75881233332734</v>
      </c>
      <c r="M9" s="73">
        <f>-M25*M8</f>
        <v>-136.39541050419922</v>
      </c>
      <c r="N9" s="116"/>
      <c r="O9" s="100"/>
    </row>
    <row r="10" spans="2:15" s="31" customFormat="1" ht="13.2" customHeight="1" x14ac:dyDescent="0.25">
      <c r="B10" s="68" t="s">
        <v>24</v>
      </c>
      <c r="C10" s="101"/>
      <c r="D10" s="101"/>
      <c r="E10" s="101"/>
      <c r="F10" s="66">
        <f>+F8+F9</f>
        <v>39950</v>
      </c>
      <c r="G10" s="66">
        <f>+G8+G9</f>
        <v>49925</v>
      </c>
      <c r="H10" s="67">
        <f>+H8+H9</f>
        <v>59915</v>
      </c>
      <c r="I10" s="66">
        <f>+I8+I9</f>
        <v>69866.605486116299</v>
      </c>
      <c r="J10" s="66">
        <f>+J8+J9</f>
        <v>79135.339516586202</v>
      </c>
      <c r="K10" s="66">
        <f>+K8+K9</f>
        <v>87025.330905276525</v>
      </c>
      <c r="L10" s="66">
        <f>+L8+L9</f>
        <v>92874.461658250671</v>
      </c>
      <c r="M10" s="66">
        <f>+M8+M9</f>
        <v>96142.717886577593</v>
      </c>
      <c r="N10" s="117"/>
      <c r="O10" s="87">
        <f>+IFERROR(RATE(COUNTA(H10:M10)-1,0,H10,-M10),"n.a.")</f>
        <v>9.9198599310844335E-2</v>
      </c>
    </row>
    <row r="11" spans="2:15" ht="13.2" customHeight="1" x14ac:dyDescent="0.25">
      <c r="B11" s="60" t="s">
        <v>19</v>
      </c>
      <c r="C11" s="102"/>
      <c r="D11" s="102"/>
      <c r="E11" s="102"/>
      <c r="F11" s="59" t="str">
        <f>+IFERROR(F10/E10-1,"n.a")</f>
        <v>n.a</v>
      </c>
      <c r="G11" s="59">
        <f>+IFERROR(G10/F10-1,"n.a")</f>
        <v>0.24968710888610768</v>
      </c>
      <c r="H11" s="58">
        <f>+IFERROR(H10/G10-1,"n.a")</f>
        <v>0.20010015022533811</v>
      </c>
      <c r="I11" s="59">
        <f>+IFERROR(I10/H10-1,"n.a")</f>
        <v>0.166095393242365</v>
      </c>
      <c r="J11" s="59">
        <f>+IFERROR(J10/I10-1,"n.a")</f>
        <v>0.13266329408706934</v>
      </c>
      <c r="K11" s="59">
        <f>+IFERROR(K10/J10-1,"n.a")</f>
        <v>9.9702502534112947E-2</v>
      </c>
      <c r="L11" s="59">
        <f>+IFERROR(L10/K10-1,"n.a")</f>
        <v>6.7211818583496008E-2</v>
      </c>
      <c r="M11" s="59">
        <f>+IFERROR(M10/L10-1,"n.a")</f>
        <v>3.5190042235217378E-2</v>
      </c>
      <c r="N11" s="118"/>
      <c r="O11" s="102"/>
    </row>
    <row r="12" spans="2:15" ht="13.2" customHeight="1" x14ac:dyDescent="0.25">
      <c r="B12" s="103"/>
      <c r="C12" s="103"/>
      <c r="D12" s="103"/>
      <c r="E12" s="103"/>
      <c r="F12" s="103"/>
      <c r="G12" s="103"/>
      <c r="H12" s="104"/>
      <c r="I12" s="103"/>
      <c r="J12" s="103"/>
      <c r="K12" s="103"/>
      <c r="L12" s="103"/>
      <c r="M12" s="103"/>
      <c r="N12" s="117"/>
      <c r="O12" s="105"/>
    </row>
    <row r="13" spans="2:15" ht="13.2" customHeight="1" x14ac:dyDescent="0.25">
      <c r="B13" s="71" t="s">
        <v>23</v>
      </c>
      <c r="C13" s="96"/>
      <c r="D13" s="96"/>
      <c r="E13" s="96"/>
      <c r="F13" s="65">
        <v>250</v>
      </c>
      <c r="G13" s="65">
        <v>270</v>
      </c>
      <c r="H13" s="64">
        <v>285</v>
      </c>
      <c r="I13" s="72">
        <f>+H13*(1+I14)</f>
        <v>297.98333333333335</v>
      </c>
      <c r="J13" s="72">
        <f>+I13*(1+J14)</f>
        <v>308.57829629629629</v>
      </c>
      <c r="K13" s="72">
        <f>+J13*(1+K14)</f>
        <v>316.46418609053495</v>
      </c>
      <c r="L13" s="72">
        <f>+K13*(1+L14)</f>
        <v>321.38696231860996</v>
      </c>
      <c r="M13" s="72">
        <f>+L13*(1+M14)</f>
        <v>323.17244544260222</v>
      </c>
      <c r="N13" s="116"/>
      <c r="O13" s="87">
        <f>+IFERROR(RATE(COUNTA(H13:M13)-1,0,H13,-M13),"n.a.")</f>
        <v>2.5458036304631528E-2</v>
      </c>
    </row>
    <row r="14" spans="2:15" ht="13.2" customHeight="1" x14ac:dyDescent="0.25">
      <c r="B14" s="60" t="s">
        <v>19</v>
      </c>
      <c r="C14" s="102"/>
      <c r="D14" s="102"/>
      <c r="E14" s="102"/>
      <c r="F14" s="59" t="str">
        <f>+IFERROR(F13/E13-1,"n.a")</f>
        <v>n.a</v>
      </c>
      <c r="G14" s="59">
        <f>+IFERROR(G13/F13-1,"n.a")</f>
        <v>8.0000000000000071E-2</v>
      </c>
      <c r="H14" s="58">
        <f>+IFERROR(H13/G13-1,"n.a")</f>
        <v>5.555555555555558E-2</v>
      </c>
      <c r="I14" s="61">
        <f>+_xlfn.XLOOKUP($O$4,$B$30:$B$32,I30:I32)</f>
        <v>4.5555555555555578E-2</v>
      </c>
      <c r="J14" s="61">
        <f>+_xlfn.XLOOKUP($O$4,$B$30:$B$32,J30:J32)</f>
        <v>3.5555555555555576E-2</v>
      </c>
      <c r="K14" s="61">
        <f>+_xlfn.XLOOKUP($O$4,$B$30:$B$32,K30:K32)</f>
        <v>2.5555555555555574E-2</v>
      </c>
      <c r="L14" s="61">
        <f>+_xlfn.XLOOKUP($O$4,$B$30:$B$32,L30:L32)</f>
        <v>1.5555555555555574E-2</v>
      </c>
      <c r="M14" s="61">
        <f>+_xlfn.XLOOKUP($O$4,$B$30:$B$32,M30:M32)</f>
        <v>5.555555555555574E-3</v>
      </c>
      <c r="N14" s="118"/>
      <c r="O14" s="108"/>
    </row>
    <row r="15" spans="2:15" ht="13.2" customHeight="1" x14ac:dyDescent="0.25">
      <c r="B15" s="96"/>
      <c r="C15" s="96"/>
      <c r="D15" s="96"/>
      <c r="E15" s="96"/>
      <c r="F15" s="106"/>
      <c r="G15" s="106"/>
      <c r="H15" s="107"/>
      <c r="I15" s="96"/>
      <c r="J15" s="96"/>
      <c r="K15" s="96"/>
      <c r="L15" s="96"/>
      <c r="M15" s="96"/>
      <c r="N15" s="116"/>
      <c r="O15" s="100"/>
    </row>
    <row r="16" spans="2:15" ht="13.2" customHeight="1" x14ac:dyDescent="0.25">
      <c r="B16" s="71" t="s">
        <v>22</v>
      </c>
      <c r="C16" s="96"/>
      <c r="D16" s="96"/>
      <c r="E16" s="96"/>
      <c r="F16" s="74">
        <f>+F8/F13</f>
        <v>160</v>
      </c>
      <c r="G16" s="74">
        <f>+G8/G13</f>
        <v>185.18518518518519</v>
      </c>
      <c r="H16" s="75">
        <f>+H8/H13</f>
        <v>210.52631578947367</v>
      </c>
      <c r="I16" s="74">
        <f>+I19*I22</f>
        <v>234.7974392120652</v>
      </c>
      <c r="J16" s="74">
        <f>+J19*J22</f>
        <v>256.81523266848887</v>
      </c>
      <c r="K16" s="74">
        <f>+K19*K22</f>
        <v>275.38279376920468</v>
      </c>
      <c r="L16" s="74">
        <f>+L19*L22</f>
        <v>289.39014762640375</v>
      </c>
      <c r="M16" s="74">
        <f>+M19*M22</f>
        <v>297.91869528115961</v>
      </c>
      <c r="N16" s="116"/>
      <c r="O16" s="87">
        <f>+IFERROR(RATE(COUNTA(H16:M16)-1,0,H16,-M16),"n.a.")</f>
        <v>7.1909878705937555E-2</v>
      </c>
    </row>
    <row r="17" spans="2:15" ht="13.2" customHeight="1" x14ac:dyDescent="0.25">
      <c r="B17" s="60" t="s">
        <v>19</v>
      </c>
      <c r="C17" s="102"/>
      <c r="D17" s="102"/>
      <c r="E17" s="102"/>
      <c r="F17" s="59" t="str">
        <f>+IFERROR(F16/E16-1,"n.a")</f>
        <v>n.a</v>
      </c>
      <c r="G17" s="59">
        <f>+IFERROR(G16/F16-1,"n.a")</f>
        <v>0.15740740740740744</v>
      </c>
      <c r="H17" s="58">
        <f>+IFERROR(H16/G16-1,"n.a")</f>
        <v>0.13684210526315788</v>
      </c>
      <c r="I17" s="61">
        <f>+IFERROR(I16/H16-1,"n.a")</f>
        <v>0.11528783625730976</v>
      </c>
      <c r="J17" s="61">
        <f>+IFERROR(J16/I16-1,"n.a")</f>
        <v>9.3773567251462131E-2</v>
      </c>
      <c r="K17" s="61">
        <f>+IFERROR(K16/J16-1,"n.a")</f>
        <v>7.2299298245613874E-2</v>
      </c>
      <c r="L17" s="61">
        <f>+IFERROR(L16/K16-1,"n.a")</f>
        <v>5.0865029239766102E-2</v>
      </c>
      <c r="M17" s="61">
        <f>+IFERROR(M16/L16-1,"n.a")</f>
        <v>2.9470760233917925E-2</v>
      </c>
      <c r="N17" s="118"/>
      <c r="O17" s="108"/>
    </row>
    <row r="18" spans="2:15" ht="13.2" customHeight="1" x14ac:dyDescent="0.25">
      <c r="B18" s="109"/>
      <c r="C18" s="96"/>
      <c r="D18" s="96"/>
      <c r="E18" s="96"/>
      <c r="F18" s="96"/>
      <c r="G18" s="96"/>
      <c r="H18" s="97"/>
      <c r="I18" s="96"/>
      <c r="J18" s="96"/>
      <c r="K18" s="96"/>
      <c r="L18" s="96"/>
      <c r="M18" s="96"/>
      <c r="N18" s="116"/>
      <c r="O18" s="100"/>
    </row>
    <row r="19" spans="2:15" ht="13.2" customHeight="1" x14ac:dyDescent="0.25">
      <c r="B19" s="71" t="s">
        <v>21</v>
      </c>
      <c r="C19" s="96"/>
      <c r="D19" s="96"/>
      <c r="E19" s="96"/>
      <c r="F19" s="63">
        <v>1.6</v>
      </c>
      <c r="G19" s="63">
        <v>1.8</v>
      </c>
      <c r="H19" s="62">
        <v>2</v>
      </c>
      <c r="I19" s="76">
        <f>+H19*(1+I20)</f>
        <v>2.1822222222222223</v>
      </c>
      <c r="J19" s="76">
        <f>+I19*(1+J20)</f>
        <v>2.3374024691358026</v>
      </c>
      <c r="K19" s="76">
        <f>+J19*(1+K20)</f>
        <v>2.4568697064471881</v>
      </c>
      <c r="L19" s="76">
        <f>+K19*(1+L20)</f>
        <v>2.5333056528699895</v>
      </c>
      <c r="M19" s="76">
        <f>+L19*(1+M20)</f>
        <v>2.5614534934574338</v>
      </c>
      <c r="N19" s="116"/>
      <c r="O19" s="87">
        <f>+IFERROR(RATE(COUNTA(H19:M19)-1,0,H19,-M19),"n.a.")</f>
        <v>5.0730395957034831E-2</v>
      </c>
    </row>
    <row r="20" spans="2:15" ht="13.2" customHeight="1" x14ac:dyDescent="0.25">
      <c r="B20" s="60" t="s">
        <v>19</v>
      </c>
      <c r="C20" s="102"/>
      <c r="D20" s="102"/>
      <c r="E20" s="102"/>
      <c r="F20" s="59" t="str">
        <f>+IFERROR(F19/E19-1,"n.a")</f>
        <v>n.a</v>
      </c>
      <c r="G20" s="59">
        <f>+IFERROR(G19/F19-1,"n.a")</f>
        <v>0.125</v>
      </c>
      <c r="H20" s="58">
        <f>+IFERROR(H19/G19-1,"n.a")</f>
        <v>0.11111111111111116</v>
      </c>
      <c r="I20" s="61">
        <f>+_xlfn.XLOOKUP($O$4,$B$35:$B$37,I35:I37)</f>
        <v>9.1111111111111157E-2</v>
      </c>
      <c r="J20" s="61">
        <f>+_xlfn.XLOOKUP($O$4,$B$35:$B$37,J35:J37)</f>
        <v>7.1111111111111153E-2</v>
      </c>
      <c r="K20" s="61">
        <f>+_xlfn.XLOOKUP($O$4,$B$35:$B$37,K35:K37)</f>
        <v>5.1111111111111149E-2</v>
      </c>
      <c r="L20" s="61">
        <f>+_xlfn.XLOOKUP($O$4,$B$35:$B$37,L35:L37)</f>
        <v>3.1111111111111148E-2</v>
      </c>
      <c r="M20" s="61">
        <f>+_xlfn.XLOOKUP($O$4,$B$35:$B$37,M35:M37)</f>
        <v>1.1111111111111148E-2</v>
      </c>
      <c r="N20" s="118"/>
      <c r="O20" s="108"/>
    </row>
    <row r="21" spans="2:15" ht="13.2" customHeight="1" x14ac:dyDescent="0.25">
      <c r="B21" s="96"/>
      <c r="C21" s="96"/>
      <c r="D21" s="96"/>
      <c r="E21" s="96"/>
      <c r="F21" s="106"/>
      <c r="G21" s="106"/>
      <c r="H21" s="107"/>
      <c r="I21" s="96"/>
      <c r="J21" s="96"/>
      <c r="K21" s="96"/>
      <c r="L21" s="96"/>
      <c r="M21" s="96"/>
      <c r="N21" s="116"/>
      <c r="O21" s="100"/>
    </row>
    <row r="22" spans="2:15" ht="13.2" customHeight="1" x14ac:dyDescent="0.25">
      <c r="B22" s="71" t="s">
        <v>20</v>
      </c>
      <c r="C22" s="96"/>
      <c r="D22" s="96"/>
      <c r="E22" s="96"/>
      <c r="F22" s="74">
        <f>+F16/F19</f>
        <v>100</v>
      </c>
      <c r="G22" s="74">
        <f>+G16/G19</f>
        <v>102.88065843621399</v>
      </c>
      <c r="H22" s="75">
        <f>+H16/H19</f>
        <v>105.26315789473684</v>
      </c>
      <c r="I22" s="74">
        <f>+H22*(1+I23)</f>
        <v>107.59556786703598</v>
      </c>
      <c r="J22" s="74">
        <f>+I22*(1+J23)</f>
        <v>109.87206356611748</v>
      </c>
      <c r="K22" s="74">
        <f>+J22*(1+K23)</f>
        <v>112.0868530580029</v>
      </c>
      <c r="L22" s="74">
        <f>+K22*(1+L23)</f>
        <v>114.234201190272</v>
      </c>
      <c r="M22" s="74">
        <f>+L22*(1+M23)</f>
        <v>116.30845379083219</v>
      </c>
      <c r="N22" s="116"/>
      <c r="O22" s="87">
        <f>+IFERROR(RATE(COUNTA(H22:M22)-1,0,H22,-M22),"n.a.")</f>
        <v>2.0156914500927464E-2</v>
      </c>
    </row>
    <row r="23" spans="2:15" ht="13.2" customHeight="1" x14ac:dyDescent="0.25">
      <c r="B23" s="60" t="s">
        <v>19</v>
      </c>
      <c r="C23" s="102"/>
      <c r="D23" s="102"/>
      <c r="E23" s="102"/>
      <c r="F23" s="59" t="str">
        <f>+IFERROR(F22/E22-1,"n.a")</f>
        <v>n.a</v>
      </c>
      <c r="G23" s="59">
        <f>+IFERROR(G22/F22-1,"n.a")</f>
        <v>2.8806584362139898E-2</v>
      </c>
      <c r="H23" s="58">
        <f>+IFERROR(H22/G22-1,"n.a")</f>
        <v>2.3157894736842044E-2</v>
      </c>
      <c r="I23" s="61">
        <f>+_xlfn.XLOOKUP($O$4,$B$40:$B$42,I40:I42)</f>
        <v>2.2157894736842043E-2</v>
      </c>
      <c r="J23" s="61">
        <f>+_xlfn.XLOOKUP($O$4,$B$40:$B$42,J40:J42)</f>
        <v>2.1157894736842042E-2</v>
      </c>
      <c r="K23" s="61">
        <f>+_xlfn.XLOOKUP($O$4,$B$40:$B$42,K40:K42)</f>
        <v>2.0157894736842041E-2</v>
      </c>
      <c r="L23" s="61">
        <f>+_xlfn.XLOOKUP($O$4,$B$40:$B$42,L40:L42)</f>
        <v>1.915789473684204E-2</v>
      </c>
      <c r="M23" s="61">
        <f>+_xlfn.XLOOKUP($O$4,$B$40:$B$42,M40:M42)</f>
        <v>1.815789473684204E-2</v>
      </c>
      <c r="N23" s="118"/>
      <c r="O23" s="108"/>
    </row>
    <row r="24" spans="2:15" ht="13.2" customHeight="1" x14ac:dyDescent="0.25">
      <c r="B24" s="109"/>
      <c r="C24" s="96"/>
      <c r="D24" s="96"/>
      <c r="E24" s="96"/>
      <c r="F24" s="110"/>
      <c r="G24" s="110"/>
      <c r="H24" s="111"/>
      <c r="I24" s="96"/>
      <c r="J24" s="96"/>
      <c r="K24" s="96"/>
      <c r="L24" s="96"/>
      <c r="M24" s="96"/>
      <c r="N24" s="116"/>
      <c r="O24" s="100"/>
    </row>
    <row r="25" spans="2:15" ht="13.2" customHeight="1" x14ac:dyDescent="0.25">
      <c r="B25" s="77" t="s">
        <v>18</v>
      </c>
      <c r="C25" s="96"/>
      <c r="D25" s="96"/>
      <c r="E25" s="96"/>
      <c r="F25" s="78">
        <f>-F9/F$8</f>
        <v>1.25E-3</v>
      </c>
      <c r="G25" s="78">
        <f>-G9/G$8</f>
        <v>1.5E-3</v>
      </c>
      <c r="H25" s="79">
        <f>-H9/H$8</f>
        <v>1.4166666666666668E-3</v>
      </c>
      <c r="I25" s="57">
        <f>+H25</f>
        <v>1.4166666666666668E-3</v>
      </c>
      <c r="J25" s="78">
        <f>+I25</f>
        <v>1.4166666666666668E-3</v>
      </c>
      <c r="K25" s="78">
        <f>+J25</f>
        <v>1.4166666666666668E-3</v>
      </c>
      <c r="L25" s="78">
        <f>+K25</f>
        <v>1.4166666666666668E-3</v>
      </c>
      <c r="M25" s="78">
        <f>+L25</f>
        <v>1.4166666666666668E-3</v>
      </c>
      <c r="N25" s="116"/>
      <c r="O25" s="100"/>
    </row>
    <row r="26" spans="2:15" ht="13.2" customHeight="1" x14ac:dyDescent="0.25">
      <c r="B26" s="96"/>
      <c r="C26" s="96"/>
      <c r="D26" s="96"/>
      <c r="E26" s="96"/>
      <c r="F26" s="96"/>
      <c r="G26" s="96"/>
      <c r="H26" s="97"/>
      <c r="I26" s="96"/>
      <c r="J26" s="96"/>
      <c r="K26" s="96"/>
      <c r="L26" s="96"/>
      <c r="M26" s="96"/>
      <c r="N26" s="116"/>
      <c r="O26" s="100"/>
    </row>
    <row r="27" spans="2:15" ht="13.2" customHeight="1" x14ac:dyDescent="0.25">
      <c r="B27" s="56" t="s">
        <v>17</v>
      </c>
      <c r="C27" s="112"/>
      <c r="D27" s="112"/>
      <c r="E27" s="112"/>
      <c r="F27" s="112"/>
      <c r="G27" s="112"/>
      <c r="H27" s="113"/>
      <c r="I27" s="112"/>
      <c r="J27" s="112"/>
      <c r="K27" s="112"/>
      <c r="L27" s="112"/>
      <c r="M27" s="113"/>
      <c r="N27" s="116"/>
      <c r="O27" s="55" t="s">
        <v>16</v>
      </c>
    </row>
    <row r="28" spans="2:15" ht="13.2" customHeight="1" x14ac:dyDescent="0.25">
      <c r="B28" s="96"/>
      <c r="C28" s="96"/>
      <c r="D28" s="96"/>
      <c r="E28" s="96"/>
      <c r="F28" s="96"/>
      <c r="G28" s="96"/>
      <c r="H28" s="114"/>
      <c r="I28" s="96"/>
      <c r="J28" s="96"/>
      <c r="K28" s="96"/>
      <c r="L28" s="96"/>
      <c r="M28" s="96"/>
      <c r="N28" s="116"/>
      <c r="O28" s="100"/>
    </row>
    <row r="29" spans="2:15" ht="13.2" customHeight="1" x14ac:dyDescent="0.25">
      <c r="B29" s="71" t="s">
        <v>15</v>
      </c>
      <c r="C29" s="96"/>
      <c r="D29" s="96"/>
      <c r="E29" s="96"/>
      <c r="F29" s="96"/>
      <c r="G29" s="96"/>
      <c r="H29" s="97"/>
      <c r="I29" s="96"/>
      <c r="J29" s="96"/>
      <c r="K29" s="96"/>
      <c r="L29" s="96"/>
      <c r="M29" s="96"/>
      <c r="N29" s="116"/>
      <c r="O29" s="100"/>
    </row>
    <row r="30" spans="2:15" ht="13.2" customHeight="1" x14ac:dyDescent="0.25">
      <c r="B30" s="92" t="s">
        <v>12</v>
      </c>
      <c r="C30" s="115"/>
      <c r="D30" s="115"/>
      <c r="E30" s="115"/>
      <c r="F30" s="115"/>
      <c r="G30" s="115"/>
      <c r="H30" s="114"/>
      <c r="I30" s="80">
        <f>+$H$14+$O30</f>
        <v>4.5555555555555578E-2</v>
      </c>
      <c r="J30" s="80">
        <f>+I30+$O30</f>
        <v>3.5555555555555576E-2</v>
      </c>
      <c r="K30" s="80">
        <f>+J30+$O30</f>
        <v>2.5555555555555574E-2</v>
      </c>
      <c r="L30" s="80">
        <f>+K30+$O30</f>
        <v>1.5555555555555574E-2</v>
      </c>
      <c r="M30" s="80">
        <f>+L30+$O30</f>
        <v>5.555555555555574E-3</v>
      </c>
      <c r="N30" s="116"/>
      <c r="O30" s="88">
        <v>-0.01</v>
      </c>
    </row>
    <row r="31" spans="2:15" ht="13.2" customHeight="1" x14ac:dyDescent="0.25">
      <c r="B31" s="93" t="s">
        <v>11</v>
      </c>
      <c r="C31" s="96"/>
      <c r="D31" s="96"/>
      <c r="E31" s="96"/>
      <c r="F31" s="96"/>
      <c r="G31" s="96"/>
      <c r="H31" s="97"/>
      <c r="I31" s="78">
        <f>+$H$14+$O31</f>
        <v>5.0555555555555583E-2</v>
      </c>
      <c r="J31" s="78">
        <f>+I31+$O31</f>
        <v>4.5555555555555585E-2</v>
      </c>
      <c r="K31" s="78">
        <f>+J31+$O31</f>
        <v>4.0555555555555588E-2</v>
      </c>
      <c r="L31" s="78">
        <f>+K31+$O31</f>
        <v>3.555555555555559E-2</v>
      </c>
      <c r="M31" s="78">
        <f>+L31+$O31</f>
        <v>3.0555555555555589E-2</v>
      </c>
      <c r="N31" s="116"/>
      <c r="O31" s="88">
        <v>-5.0000000000000001E-3</v>
      </c>
    </row>
    <row r="32" spans="2:15" ht="13.2" customHeight="1" x14ac:dyDescent="0.25">
      <c r="B32" s="93" t="s">
        <v>10</v>
      </c>
      <c r="C32" s="96"/>
      <c r="D32" s="96"/>
      <c r="E32" s="96"/>
      <c r="F32" s="96"/>
      <c r="G32" s="96"/>
      <c r="H32" s="97"/>
      <c r="I32" s="78">
        <f>+$H$14+$O32</f>
        <v>5.5555555555555775E-3</v>
      </c>
      <c r="J32" s="78">
        <f>+I32+$O32</f>
        <v>-4.4444444444444425E-2</v>
      </c>
      <c r="K32" s="78">
        <f>+J32+$O32</f>
        <v>-9.4444444444444428E-2</v>
      </c>
      <c r="L32" s="78">
        <f>+K32+$O32</f>
        <v>-0.14444444444444443</v>
      </c>
      <c r="M32" s="78">
        <f>+L32+$O32</f>
        <v>-0.19444444444444442</v>
      </c>
      <c r="N32" s="116"/>
      <c r="O32" s="88">
        <v>-0.05</v>
      </c>
    </row>
    <row r="33" spans="2:15" ht="13.2" customHeight="1" x14ac:dyDescent="0.25">
      <c r="C33" s="96"/>
      <c r="D33" s="96"/>
      <c r="E33" s="96"/>
      <c r="F33" s="96"/>
      <c r="G33" s="96"/>
      <c r="H33" s="97"/>
      <c r="I33" s="96"/>
      <c r="J33" s="96"/>
      <c r="K33" s="96"/>
      <c r="L33" s="96"/>
      <c r="M33" s="96"/>
      <c r="N33" s="116"/>
      <c r="O33" s="100"/>
    </row>
    <row r="34" spans="2:15" ht="13.2" customHeight="1" x14ac:dyDescent="0.25">
      <c r="B34" s="93" t="s">
        <v>14</v>
      </c>
      <c r="C34" s="96"/>
      <c r="D34" s="96"/>
      <c r="E34" s="96"/>
      <c r="F34" s="96"/>
      <c r="G34" s="96"/>
      <c r="H34" s="97"/>
      <c r="I34" s="96"/>
      <c r="J34" s="96"/>
      <c r="K34" s="96"/>
      <c r="L34" s="96"/>
      <c r="M34" s="96"/>
      <c r="N34" s="116"/>
      <c r="O34" s="100"/>
    </row>
    <row r="35" spans="2:15" ht="13.2" customHeight="1" x14ac:dyDescent="0.25">
      <c r="B35" s="92" t="s">
        <v>12</v>
      </c>
      <c r="C35" s="115"/>
      <c r="D35" s="115"/>
      <c r="E35" s="115"/>
      <c r="F35" s="115"/>
      <c r="G35" s="115"/>
      <c r="H35" s="114"/>
      <c r="I35" s="80">
        <f>+$H$20+$O35</f>
        <v>9.1111111111111157E-2</v>
      </c>
      <c r="J35" s="80">
        <f>+I35+$O35</f>
        <v>7.1111111111111153E-2</v>
      </c>
      <c r="K35" s="80">
        <f>+J35+$O35</f>
        <v>5.1111111111111149E-2</v>
      </c>
      <c r="L35" s="80">
        <f>+K35+$O35</f>
        <v>3.1111111111111148E-2</v>
      </c>
      <c r="M35" s="80">
        <f>+L35+$O35</f>
        <v>1.1111111111111148E-2</v>
      </c>
      <c r="N35" s="116"/>
      <c r="O35" s="88">
        <v>-0.02</v>
      </c>
    </row>
    <row r="36" spans="2:15" ht="13.2" customHeight="1" x14ac:dyDescent="0.25">
      <c r="B36" s="93" t="s">
        <v>11</v>
      </c>
      <c r="C36" s="96"/>
      <c r="D36" s="96"/>
      <c r="E36" s="96"/>
      <c r="F36" s="96"/>
      <c r="G36" s="96"/>
      <c r="H36" s="97"/>
      <c r="I36" s="78">
        <f>+$H$20+$O36</f>
        <v>0.10111111111111117</v>
      </c>
      <c r="J36" s="78">
        <f>+I36+$O36</f>
        <v>9.111111111111117E-2</v>
      </c>
      <c r="K36" s="78">
        <f>+J36+$O36</f>
        <v>8.1111111111111175E-2</v>
      </c>
      <c r="L36" s="78">
        <f>+K36+$O36</f>
        <v>7.111111111111118E-2</v>
      </c>
      <c r="M36" s="78">
        <f>+L36+$O36</f>
        <v>6.1111111111111178E-2</v>
      </c>
      <c r="N36" s="116"/>
      <c r="O36" s="88">
        <v>-0.01</v>
      </c>
    </row>
    <row r="37" spans="2:15" ht="13.2" customHeight="1" x14ac:dyDescent="0.25">
      <c r="B37" s="93" t="s">
        <v>10</v>
      </c>
      <c r="C37" s="96"/>
      <c r="D37" s="96"/>
      <c r="E37" s="96"/>
      <c r="F37" s="96"/>
      <c r="G37" s="96"/>
      <c r="H37" s="97"/>
      <c r="I37" s="78">
        <f>+$H$20+$O37</f>
        <v>6.1111111111111158E-2</v>
      </c>
      <c r="J37" s="78">
        <f>+I37+$O37</f>
        <v>1.1111111111111155E-2</v>
      </c>
      <c r="K37" s="78">
        <f>+J37+$O37</f>
        <v>-3.8888888888888848E-2</v>
      </c>
      <c r="L37" s="78">
        <f>+K37+$O37</f>
        <v>-8.8888888888888851E-2</v>
      </c>
      <c r="M37" s="78">
        <f>+L37+$O37</f>
        <v>-0.13888888888888884</v>
      </c>
      <c r="N37" s="116"/>
      <c r="O37" s="88">
        <v>-0.05</v>
      </c>
    </row>
    <row r="38" spans="2:15" ht="13.2" customHeight="1" x14ac:dyDescent="0.25"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96"/>
      <c r="N38" s="116"/>
      <c r="O38" s="100"/>
    </row>
    <row r="39" spans="2:15" ht="13.2" customHeight="1" x14ac:dyDescent="0.25">
      <c r="B39" s="93" t="s">
        <v>13</v>
      </c>
      <c r="C39" s="96"/>
      <c r="D39" s="96"/>
      <c r="E39" s="96"/>
      <c r="F39" s="96"/>
      <c r="G39" s="96"/>
      <c r="H39" s="97"/>
      <c r="I39" s="96"/>
      <c r="J39" s="96"/>
      <c r="K39" s="96"/>
      <c r="L39" s="96"/>
      <c r="M39" s="96"/>
      <c r="N39" s="116"/>
      <c r="O39" s="100"/>
    </row>
    <row r="40" spans="2:15" ht="13.2" customHeight="1" x14ac:dyDescent="0.25">
      <c r="B40" s="92" t="s">
        <v>12</v>
      </c>
      <c r="C40" s="115"/>
      <c r="D40" s="115"/>
      <c r="E40" s="115"/>
      <c r="F40" s="115"/>
      <c r="G40" s="115"/>
      <c r="H40" s="114"/>
      <c r="I40" s="80">
        <f>+$H$23+$O40</f>
        <v>2.2157894736842043E-2</v>
      </c>
      <c r="J40" s="80">
        <f>+I40+$O40</f>
        <v>2.1157894736842042E-2</v>
      </c>
      <c r="K40" s="80">
        <f>+J40+$O40</f>
        <v>2.0157894736842041E-2</v>
      </c>
      <c r="L40" s="80">
        <f>+K40+$O40</f>
        <v>1.915789473684204E-2</v>
      </c>
      <c r="M40" s="80">
        <f>+L40+$O40</f>
        <v>1.815789473684204E-2</v>
      </c>
      <c r="N40" s="116"/>
      <c r="O40" s="88">
        <v>-1E-3</v>
      </c>
    </row>
    <row r="41" spans="2:15" ht="13.2" customHeight="1" x14ac:dyDescent="0.25">
      <c r="B41" s="93" t="s">
        <v>11</v>
      </c>
      <c r="C41" s="96"/>
      <c r="D41" s="96"/>
      <c r="E41" s="96"/>
      <c r="F41" s="96"/>
      <c r="G41" s="96"/>
      <c r="H41" s="97"/>
      <c r="I41" s="78">
        <f>+$H$23+$O41</f>
        <v>2.4157894736842045E-2</v>
      </c>
      <c r="J41" s="78">
        <f>+I41+$O41</f>
        <v>2.5157894736842046E-2</v>
      </c>
      <c r="K41" s="78">
        <f>+J41+$O41</f>
        <v>2.6157894736842047E-2</v>
      </c>
      <c r="L41" s="78">
        <f>+K41+$O41</f>
        <v>2.7157894736842048E-2</v>
      </c>
      <c r="M41" s="78">
        <f>+L41+$O41</f>
        <v>2.8157894736842048E-2</v>
      </c>
      <c r="N41" s="116"/>
      <c r="O41" s="88">
        <v>1E-3</v>
      </c>
    </row>
    <row r="42" spans="2:15" ht="13.2" customHeight="1" x14ac:dyDescent="0.25">
      <c r="B42" s="93" t="s">
        <v>10</v>
      </c>
      <c r="C42" s="96"/>
      <c r="D42" s="96"/>
      <c r="E42" s="96"/>
      <c r="F42" s="96"/>
      <c r="G42" s="96"/>
      <c r="H42" s="97"/>
      <c r="I42" s="78">
        <f>+$H$23+$O42</f>
        <v>3.1578947368420436E-3</v>
      </c>
      <c r="J42" s="78">
        <f>+I42+$O42</f>
        <v>-1.6842105263157957E-2</v>
      </c>
      <c r="K42" s="78">
        <f>+J42+$O42</f>
        <v>-3.6842105263157954E-2</v>
      </c>
      <c r="L42" s="78">
        <f>+K42+$O42</f>
        <v>-5.6842105263157958E-2</v>
      </c>
      <c r="M42" s="78">
        <f>+L42+$O42</f>
        <v>-7.6842105263157962E-2</v>
      </c>
      <c r="N42" s="116"/>
      <c r="O42" s="88">
        <v>-0.02</v>
      </c>
    </row>
  </sheetData>
  <dataValidations count="1">
    <dataValidation type="list" allowBlank="1" showInputMessage="1" showErrorMessage="1" sqref="O4" xr:uid="{C8D4A461-2264-4FE8-86FF-00B2CBFFFF25}">
      <formula1>"Base, Upside, Downside"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2022-09-26T07:58:21Z</dcterms:modified>
</cp:coreProperties>
</file>