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an\Dropbox (Wall Street Prep)\Marketing\Website marketing\Blog, Newsletter, and PR articles\"/>
    </mc:Choice>
  </mc:AlternateContent>
  <bookViews>
    <workbookView xWindow="0" yWindow="0" windowWidth="16815" windowHeight="8820" xr2:uid="{6A55973F-0BC6-46E9-9127-3E6E8D67F421}"/>
  </bookViews>
  <sheets>
    <sheet name="Sheet1" sheetId="1" r:id="rId1"/>
  </sheets>
  <calcPr calcId="171027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/>
  <c r="D9" i="1"/>
  <c r="D12" i="1" s="1"/>
  <c r="I46" i="1"/>
  <c r="I52" i="1" s="1"/>
  <c r="D56" i="1"/>
  <c r="D54" i="1"/>
  <c r="D49" i="1"/>
  <c r="D20" i="1"/>
  <c r="D23" i="1" s="1"/>
  <c r="D27" i="1" s="1"/>
  <c r="E19" i="1"/>
  <c r="F19" i="1" s="1"/>
  <c r="E26" i="1"/>
  <c r="F26" i="1" s="1"/>
  <c r="G26" i="1" s="1"/>
  <c r="H26" i="1" s="1"/>
  <c r="I26" i="1" s="1"/>
  <c r="E25" i="1"/>
  <c r="F25" i="1" s="1"/>
  <c r="G25" i="1" s="1"/>
  <c r="H25" i="1" s="1"/>
  <c r="I25" i="1" s="1"/>
  <c r="E24" i="1"/>
  <c r="F24" i="1" s="1"/>
  <c r="G24" i="1" s="1"/>
  <c r="H24" i="1" s="1"/>
  <c r="I24" i="1" s="1"/>
  <c r="E21" i="1"/>
  <c r="F21" i="1" s="1"/>
  <c r="G21" i="1" s="1"/>
  <c r="E17" i="1"/>
  <c r="C6" i="1"/>
  <c r="H52" i="1" l="1"/>
  <c r="F20" i="1"/>
  <c r="F23" i="1" s="1"/>
  <c r="F27" i="1" s="1"/>
  <c r="G19" i="1"/>
  <c r="E20" i="1"/>
  <c r="E23" i="1" s="1"/>
  <c r="E27" i="1" s="1"/>
  <c r="E30" i="1" s="1"/>
  <c r="H21" i="1"/>
  <c r="F17" i="1"/>
  <c r="E9" i="1"/>
  <c r="F30" i="1" l="1"/>
  <c r="H19" i="1"/>
  <c r="G20" i="1"/>
  <c r="G23" i="1" s="1"/>
  <c r="G27" i="1" s="1"/>
  <c r="G30" i="1" s="1"/>
  <c r="I21" i="1"/>
  <c r="G17" i="1"/>
  <c r="F9" i="1"/>
  <c r="E12" i="1"/>
  <c r="I19" i="1" l="1"/>
  <c r="H20" i="1"/>
  <c r="H23" i="1" s="1"/>
  <c r="H27" i="1" s="1"/>
  <c r="H17" i="1"/>
  <c r="I17" i="1" s="1"/>
  <c r="G9" i="1"/>
  <c r="G12" i="1" s="1"/>
  <c r="F12" i="1"/>
  <c r="H30" i="1" l="1"/>
  <c r="I20" i="1"/>
  <c r="I23" i="1" s="1"/>
  <c r="I27" i="1" s="1"/>
  <c r="D36" i="1" s="1"/>
  <c r="D37" i="1" s="1"/>
  <c r="D38" i="1" s="1"/>
  <c r="I36" i="1"/>
  <c r="I37" i="1" s="1"/>
  <c r="I30" i="1"/>
  <c r="D32" i="1" s="1"/>
  <c r="I40" i="1" s="1"/>
  <c r="D40" i="1" l="1"/>
</calcChain>
</file>

<file path=xl/sharedStrings.xml><?xml version="1.0" encoding="utf-8"?>
<sst xmlns="http://schemas.openxmlformats.org/spreadsheetml/2006/main" count="56" uniqueCount="45">
  <si>
    <t>Present value</t>
  </si>
  <si>
    <t>t (periods)</t>
  </si>
  <si>
    <t>r (discount rate)</t>
  </si>
  <si>
    <t>Cash flows</t>
  </si>
  <si>
    <t>Period (t)</t>
  </si>
  <si>
    <t>Discount rate (r)</t>
  </si>
  <si>
    <t>Sum of present values</t>
  </si>
  <si>
    <t>When cash flows are not the same in each period</t>
  </si>
  <si>
    <t>When cash flows are the same in each period</t>
  </si>
  <si>
    <t>EBIT</t>
  </si>
  <si>
    <t>Tax rate</t>
  </si>
  <si>
    <t>EBIT (1-t)</t>
  </si>
  <si>
    <t>D&amp;A</t>
  </si>
  <si>
    <t>NWC</t>
  </si>
  <si>
    <t>Capital expenditures</t>
  </si>
  <si>
    <t>PV of UFCFs</t>
  </si>
  <si>
    <t>Unlevered free cash flows (UFCF)</t>
  </si>
  <si>
    <t>Apple Unlevered Free Cash Flows</t>
  </si>
  <si>
    <t>EBITDA</t>
  </si>
  <si>
    <t>Long term growth rate</t>
  </si>
  <si>
    <t>2022 FCF x (1+g)</t>
  </si>
  <si>
    <t>Terminal value in 2022</t>
  </si>
  <si>
    <t>Enterprise value (stage 1 + 2)</t>
  </si>
  <si>
    <t>Stage 2: PV of TV</t>
  </si>
  <si>
    <t>Stage 1: Sum of present values</t>
  </si>
  <si>
    <t>Terminal value - growth in perpetuity approach</t>
  </si>
  <si>
    <t>Terminal value - EBITDA multiple approach</t>
  </si>
  <si>
    <t>EBITDA multiple</t>
  </si>
  <si>
    <t>Net debt</t>
  </si>
  <si>
    <t>Commercial paper</t>
  </si>
  <si>
    <t>Long term debt</t>
  </si>
  <si>
    <t>Current portion of long term debt</t>
  </si>
  <si>
    <t>Cash and equivalents</t>
  </si>
  <si>
    <t>Short term marketable securities</t>
  </si>
  <si>
    <t>Long term marketable securities</t>
  </si>
  <si>
    <t>Gross debt</t>
  </si>
  <si>
    <t>Nonoperating assets</t>
  </si>
  <si>
    <t>Data as of:</t>
  </si>
  <si>
    <t>Shares outstanding</t>
  </si>
  <si>
    <t>Basic shares outstanding</t>
  </si>
  <si>
    <t>Effect of dilutive securities</t>
  </si>
  <si>
    <t>Dilutive shares outstanding</t>
  </si>
  <si>
    <t>Equity value</t>
  </si>
  <si>
    <t>Perpetuity</t>
  </si>
  <si>
    <t>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</si>
</sst>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\(#,##0.0\);@_)"/>
    <numFmt numFmtId="165" formatCode="#,##0_);\(#,##0\);@_)"/>
    <numFmt numFmtId="168" formatCode="0%_);\(0%\);@_)"/>
    <numFmt numFmtId="169" formatCode="0000\A"/>
    <numFmt numFmtId="170" formatCode="0000\P"/>
    <numFmt numFmtId="174" formatCode="0.0\x_);\(0.0\x\);@_)"/>
    <numFmt numFmtId="183" formatCode="&quot;$&quot;#,##0.00_);\(&quot;$&quot;#,##0.00\);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164" fontId="3" fillId="0" borderId="0" xfId="0" applyNumberFormat="1" applyFont="1"/>
    <xf numFmtId="9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5" fontId="3" fillId="0" borderId="0" xfId="0" applyNumberFormat="1" applyFont="1"/>
    <xf numFmtId="168" fontId="4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169" fontId="1" fillId="0" borderId="1" xfId="0" applyNumberFormat="1" applyFont="1" applyBorder="1"/>
    <xf numFmtId="170" fontId="1" fillId="0" borderId="1" xfId="0" applyNumberFormat="1" applyFont="1" applyBorder="1"/>
    <xf numFmtId="0" fontId="0" fillId="0" borderId="0" xfId="0" applyFont="1" applyBorder="1"/>
    <xf numFmtId="168" fontId="3" fillId="0" borderId="0" xfId="0" applyNumberFormat="1" applyFont="1" applyBorder="1"/>
    <xf numFmtId="168" fontId="0" fillId="0" borderId="0" xfId="0" applyNumberFormat="1" applyFont="1" applyBorder="1"/>
    <xf numFmtId="165" fontId="3" fillId="0" borderId="0" xfId="0" applyNumberFormat="1" applyFont="1" applyBorder="1"/>
    <xf numFmtId="165" fontId="5" fillId="0" borderId="0" xfId="0" applyNumberFormat="1" applyFont="1" applyBorder="1"/>
    <xf numFmtId="165" fontId="0" fillId="0" borderId="0" xfId="0" applyNumberFormat="1" applyFont="1" applyBorder="1"/>
    <xf numFmtId="165" fontId="1" fillId="0" borderId="0" xfId="0" applyNumberFormat="1" applyFont="1" applyBorder="1"/>
    <xf numFmtId="165" fontId="7" fillId="0" borderId="0" xfId="0" applyNumberFormat="1" applyFont="1" applyBorder="1"/>
    <xf numFmtId="170" fontId="2" fillId="0" borderId="0" xfId="0" applyNumberFormat="1" applyFont="1"/>
    <xf numFmtId="165" fontId="0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/>
    <xf numFmtId="165" fontId="1" fillId="0" borderId="0" xfId="0" applyNumberFormat="1" applyFont="1"/>
    <xf numFmtId="174" fontId="3" fillId="0" borderId="0" xfId="0" applyNumberFormat="1" applyFont="1"/>
    <xf numFmtId="0" fontId="1" fillId="2" borderId="0" xfId="0" applyFont="1" applyFill="1"/>
    <xf numFmtId="0" fontId="2" fillId="2" borderId="0" xfId="0" applyFont="1" applyFill="1"/>
    <xf numFmtId="0" fontId="0" fillId="0" borderId="0" xfId="0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14" fontId="1" fillId="0" borderId="0" xfId="0" applyNumberFormat="1" applyFont="1"/>
    <xf numFmtId="3" fontId="4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183" fontId="1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0943-B459-4602-B51F-42D9817A9FF7}">
  <dimension ref="B2:I56"/>
  <sheetViews>
    <sheetView tabSelected="1" workbookViewId="0">
      <selection activeCell="C14" sqref="C14"/>
    </sheetView>
  </sheetViews>
  <sheetFormatPr defaultRowHeight="15" x14ac:dyDescent="0.25"/>
  <cols>
    <col min="1" max="1" width="9.140625" style="1"/>
    <col min="2" max="2" width="32.7109375" style="1" customWidth="1"/>
    <col min="3" max="9" width="11.7109375" style="1" customWidth="1"/>
    <col min="10" max="16384" width="9.140625" style="1"/>
  </cols>
  <sheetData>
    <row r="2" spans="2:7" x14ac:dyDescent="0.25">
      <c r="B2" s="2" t="s">
        <v>8</v>
      </c>
    </row>
    <row r="3" spans="2:7" x14ac:dyDescent="0.25">
      <c r="B3" s="1" t="s">
        <v>3</v>
      </c>
      <c r="C3" s="4">
        <v>1000</v>
      </c>
    </row>
    <row r="4" spans="2:7" x14ac:dyDescent="0.25">
      <c r="B4" s="1" t="s">
        <v>1</v>
      </c>
      <c r="C4" s="8">
        <v>5</v>
      </c>
    </row>
    <row r="5" spans="2:7" x14ac:dyDescent="0.25">
      <c r="B5" s="1" t="s">
        <v>2</v>
      </c>
      <c r="C5" s="9">
        <v>0.25</v>
      </c>
    </row>
    <row r="6" spans="2:7" x14ac:dyDescent="0.25">
      <c r="B6" s="2" t="s">
        <v>0</v>
      </c>
      <c r="C6" s="7">
        <f>-(PV(C5,C4,C3))</f>
        <v>2689.28</v>
      </c>
    </row>
    <row r="7" spans="2:7" x14ac:dyDescent="0.25">
      <c r="B7" s="2"/>
      <c r="C7" s="7"/>
    </row>
    <row r="8" spans="2:7" ht="15.75" thickBot="1" x14ac:dyDescent="0.3">
      <c r="B8" s="2" t="s">
        <v>7</v>
      </c>
    </row>
    <row r="9" spans="2:7" ht="15.75" thickBot="1" x14ac:dyDescent="0.3">
      <c r="B9" s="10" t="s">
        <v>4</v>
      </c>
      <c r="C9" s="10">
        <v>1</v>
      </c>
      <c r="D9" s="10">
        <f>C9+1</f>
        <v>2</v>
      </c>
      <c r="E9" s="10">
        <f t="shared" ref="E9:G9" si="0">D9+1</f>
        <v>3</v>
      </c>
      <c r="F9" s="10">
        <f t="shared" si="0"/>
        <v>4</v>
      </c>
      <c r="G9" s="10">
        <f t="shared" si="0"/>
        <v>5</v>
      </c>
    </row>
    <row r="10" spans="2:7" x14ac:dyDescent="0.25">
      <c r="B10" s="1" t="s">
        <v>3</v>
      </c>
      <c r="C10" s="4">
        <v>1000</v>
      </c>
      <c r="D10" s="4">
        <v>1245</v>
      </c>
      <c r="E10" s="4">
        <v>1258</v>
      </c>
      <c r="F10" s="4">
        <v>1568</v>
      </c>
      <c r="G10" s="4">
        <v>1895</v>
      </c>
    </row>
    <row r="11" spans="2:7" x14ac:dyDescent="0.25">
      <c r="B11" s="1" t="s">
        <v>5</v>
      </c>
      <c r="C11" s="5">
        <v>0.25</v>
      </c>
      <c r="D11" s="5">
        <v>0.25</v>
      </c>
      <c r="E11" s="5">
        <v>0.25</v>
      </c>
      <c r="F11" s="5">
        <v>0.25</v>
      </c>
      <c r="G11" s="5">
        <v>0.25</v>
      </c>
    </row>
    <row r="12" spans="2:7" x14ac:dyDescent="0.25">
      <c r="B12" s="1" t="s">
        <v>0</v>
      </c>
      <c r="C12" s="6">
        <f t="shared" ref="C12:G12" si="1">C10/(1+C11)^C9</f>
        <v>800</v>
      </c>
      <c r="D12" s="6">
        <f t="shared" si="1"/>
        <v>796.8</v>
      </c>
      <c r="E12" s="6">
        <f t="shared" si="1"/>
        <v>644.096</v>
      </c>
      <c r="F12" s="6">
        <f t="shared" si="1"/>
        <v>642.25279999999998</v>
      </c>
      <c r="G12" s="6">
        <f t="shared" si="1"/>
        <v>620.95360000000005</v>
      </c>
    </row>
    <row r="14" spans="2:7" x14ac:dyDescent="0.25">
      <c r="B14" s="2" t="s">
        <v>6</v>
      </c>
      <c r="C14" s="3">
        <f>SUM(C12:G12)</f>
        <v>3504.1023999999998</v>
      </c>
    </row>
    <row r="16" spans="2:7" ht="15.75" thickBot="1" x14ac:dyDescent="0.3">
      <c r="B16" s="2" t="s">
        <v>17</v>
      </c>
    </row>
    <row r="17" spans="2:9" ht="15.75" thickBot="1" x14ac:dyDescent="0.3">
      <c r="B17" s="10" t="s">
        <v>4</v>
      </c>
      <c r="C17" s="10"/>
      <c r="D17" s="12">
        <v>2017</v>
      </c>
      <c r="E17" s="13">
        <f>D17+1</f>
        <v>2018</v>
      </c>
      <c r="F17" s="13">
        <f t="shared" ref="F17:H17" si="2">E17+1</f>
        <v>2019</v>
      </c>
      <c r="G17" s="13">
        <f t="shared" si="2"/>
        <v>2020</v>
      </c>
      <c r="H17" s="13">
        <f t="shared" si="2"/>
        <v>2021</v>
      </c>
      <c r="I17" s="13">
        <f t="shared" ref="I17" si="3">H17+1</f>
        <v>2022</v>
      </c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 t="s">
        <v>18</v>
      </c>
      <c r="C19" s="11"/>
      <c r="D19" s="21">
        <v>74466.600000000006</v>
      </c>
      <c r="E19" s="20">
        <f>D19*1.05</f>
        <v>78189.930000000008</v>
      </c>
      <c r="F19" s="20">
        <f t="shared" ref="F19:I19" si="4">E19*1.05</f>
        <v>82099.426500000016</v>
      </c>
      <c r="G19" s="20">
        <f t="shared" si="4"/>
        <v>86204.397825000022</v>
      </c>
      <c r="H19" s="20">
        <f t="shared" si="4"/>
        <v>90514.617716250024</v>
      </c>
      <c r="I19" s="20">
        <f t="shared" si="4"/>
        <v>95040.348602062528</v>
      </c>
    </row>
    <row r="20" spans="2:9" x14ac:dyDescent="0.25">
      <c r="B20" s="14" t="s">
        <v>9</v>
      </c>
      <c r="C20" s="14"/>
      <c r="D20" s="18">
        <f>D19-D24</f>
        <v>67342.600000000006</v>
      </c>
      <c r="E20" s="18">
        <f t="shared" ref="E20:I20" si="5">E19-E24</f>
        <v>70709.73000000001</v>
      </c>
      <c r="F20" s="18">
        <f t="shared" si="5"/>
        <v>74245.21650000001</v>
      </c>
      <c r="G20" s="18">
        <f t="shared" si="5"/>
        <v>77957.477325000014</v>
      </c>
      <c r="H20" s="18">
        <f t="shared" si="5"/>
        <v>81855.351191250025</v>
      </c>
      <c r="I20" s="18">
        <f t="shared" si="5"/>
        <v>85948.118750812529</v>
      </c>
    </row>
    <row r="21" spans="2:9" x14ac:dyDescent="0.25">
      <c r="B21" s="14" t="s">
        <v>10</v>
      </c>
      <c r="C21" s="14"/>
      <c r="D21" s="15">
        <v>0.26</v>
      </c>
      <c r="E21" s="16">
        <f>D21</f>
        <v>0.26</v>
      </c>
      <c r="F21" s="16">
        <f t="shared" ref="F21:H21" si="6">E21</f>
        <v>0.26</v>
      </c>
      <c r="G21" s="16">
        <f t="shared" si="6"/>
        <v>0.26</v>
      </c>
      <c r="H21" s="16">
        <f t="shared" si="6"/>
        <v>0.26</v>
      </c>
      <c r="I21" s="16">
        <f t="shared" ref="I21" si="7">H21</f>
        <v>0.26</v>
      </c>
    </row>
    <row r="22" spans="2:9" x14ac:dyDescent="0.25">
      <c r="B22" s="14"/>
      <c r="C22" s="14"/>
      <c r="D22" s="15"/>
      <c r="E22" s="16"/>
      <c r="F22" s="16"/>
      <c r="G22" s="16"/>
      <c r="H22" s="16"/>
      <c r="I22" s="16"/>
    </row>
    <row r="23" spans="2:9" x14ac:dyDescent="0.25">
      <c r="B23" s="14" t="s">
        <v>11</v>
      </c>
      <c r="C23" s="14"/>
      <c r="D23" s="19">
        <f>D20*(1-D21)</f>
        <v>49833.524000000005</v>
      </c>
      <c r="E23" s="19">
        <f t="shared" ref="E23:H23" si="8">E20*(1-E21)</f>
        <v>52325.200200000007</v>
      </c>
      <c r="F23" s="19">
        <f t="shared" si="8"/>
        <v>54941.460210000005</v>
      </c>
      <c r="G23" s="19">
        <f t="shared" si="8"/>
        <v>57688.533220500009</v>
      </c>
      <c r="H23" s="19">
        <f t="shared" si="8"/>
        <v>60572.959881525021</v>
      </c>
      <c r="I23" s="19">
        <f t="shared" ref="I23" si="9">I20*(1-I21)</f>
        <v>63601.607875601272</v>
      </c>
    </row>
    <row r="24" spans="2:9" x14ac:dyDescent="0.25">
      <c r="B24" s="14" t="s">
        <v>12</v>
      </c>
      <c r="C24" s="14"/>
      <c r="D24" s="17">
        <v>7124</v>
      </c>
      <c r="E24" s="18">
        <f>D24*1.05</f>
        <v>7480.2000000000007</v>
      </c>
      <c r="F24" s="18">
        <f t="shared" ref="F24:H24" si="10">E24*1.05</f>
        <v>7854.2100000000009</v>
      </c>
      <c r="G24" s="18">
        <f t="shared" si="10"/>
        <v>8246.920500000002</v>
      </c>
      <c r="H24" s="18">
        <f t="shared" si="10"/>
        <v>8659.2665250000027</v>
      </c>
      <c r="I24" s="18">
        <f t="shared" ref="I24" si="11">H24*1.05</f>
        <v>9092.2298512500038</v>
      </c>
    </row>
    <row r="25" spans="2:9" x14ac:dyDescent="0.25">
      <c r="B25" s="14" t="s">
        <v>13</v>
      </c>
      <c r="C25" s="14"/>
      <c r="D25" s="17">
        <v>-1032.4000000000001</v>
      </c>
      <c r="E25" s="19">
        <f>D25*0.9</f>
        <v>-929.16000000000008</v>
      </c>
      <c r="F25" s="19">
        <f t="shared" ref="F25:H25" si="12">E25*0.9</f>
        <v>-836.24400000000014</v>
      </c>
      <c r="G25" s="19">
        <f t="shared" si="12"/>
        <v>-752.6196000000001</v>
      </c>
      <c r="H25" s="19">
        <f t="shared" si="12"/>
        <v>-677.35764000000006</v>
      </c>
      <c r="I25" s="19">
        <f t="shared" ref="I25" si="13">H25*0.9</f>
        <v>-609.62187600000004</v>
      </c>
    </row>
    <row r="26" spans="2:9" x14ac:dyDescent="0.25">
      <c r="B26" s="14" t="s">
        <v>14</v>
      </c>
      <c r="C26" s="14"/>
      <c r="D26" s="17">
        <v>-9835.7000000000007</v>
      </c>
      <c r="E26" s="19">
        <f>D26*1.045</f>
        <v>-10278.306500000001</v>
      </c>
      <c r="F26" s="19">
        <f t="shared" ref="F26:H26" si="14">E26*1.045</f>
        <v>-10740.830292500001</v>
      </c>
      <c r="G26" s="19">
        <f t="shared" si="14"/>
        <v>-11224.167655662501</v>
      </c>
      <c r="H26" s="19">
        <f t="shared" si="14"/>
        <v>-11729.255200167312</v>
      </c>
      <c r="I26" s="19">
        <f t="shared" ref="I26" si="15">H26*1.045</f>
        <v>-12257.07168417484</v>
      </c>
    </row>
    <row r="27" spans="2:9" x14ac:dyDescent="0.25">
      <c r="B27" s="11" t="s">
        <v>16</v>
      </c>
      <c r="C27" s="11"/>
      <c r="D27" s="20">
        <f>SUM(D23:D26)</f>
        <v>46089.423999999999</v>
      </c>
      <c r="E27" s="20">
        <f t="shared" ref="E27:H27" si="16">SUM(E23:E26)</f>
        <v>48597.933700000001</v>
      </c>
      <c r="F27" s="20">
        <f t="shared" si="16"/>
        <v>51218.595917500003</v>
      </c>
      <c r="G27" s="20">
        <f t="shared" si="16"/>
        <v>53958.666464837508</v>
      </c>
      <c r="H27" s="20">
        <f t="shared" si="16"/>
        <v>56825.613566357708</v>
      </c>
      <c r="I27" s="20">
        <f t="shared" ref="I27" si="17">SUM(I23:I26)</f>
        <v>59827.144166676429</v>
      </c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" t="s">
        <v>5</v>
      </c>
      <c r="D29" s="5"/>
      <c r="E29" s="5">
        <v>0.1</v>
      </c>
      <c r="F29" s="5">
        <v>0.1</v>
      </c>
      <c r="G29" s="5">
        <v>0.1</v>
      </c>
      <c r="H29" s="5">
        <v>0.1</v>
      </c>
      <c r="I29" s="5">
        <v>0.1</v>
      </c>
    </row>
    <row r="30" spans="2:9" x14ac:dyDescent="0.25">
      <c r="B30" s="1" t="s">
        <v>15</v>
      </c>
      <c r="D30" s="24"/>
      <c r="E30" s="24">
        <f>E27/(1+E29)^(E17-$D$17)</f>
        <v>44179.939727272722</v>
      </c>
      <c r="F30" s="24">
        <f t="shared" ref="F30:I30" si="18">F27/(1+F29)^(F17-$D$17)</f>
        <v>42329.418113636362</v>
      </c>
      <c r="G30" s="24">
        <f t="shared" si="18"/>
        <v>40539.944751944022</v>
      </c>
      <c r="H30" s="24">
        <f t="shared" si="18"/>
        <v>38812.658675198203</v>
      </c>
      <c r="I30" s="24">
        <f t="shared" si="18"/>
        <v>37147.949510823535</v>
      </c>
    </row>
    <row r="32" spans="2:9" x14ac:dyDescent="0.25">
      <c r="B32" s="2" t="s">
        <v>24</v>
      </c>
      <c r="C32" s="2"/>
      <c r="D32" s="25">
        <f>SUM(E30:I30)</f>
        <v>203009.91077887485</v>
      </c>
    </row>
    <row r="34" spans="2:9" x14ac:dyDescent="0.25">
      <c r="B34" s="28" t="s">
        <v>25</v>
      </c>
      <c r="C34" s="29"/>
      <c r="D34" s="29"/>
      <c r="F34" s="28" t="s">
        <v>26</v>
      </c>
      <c r="G34" s="29"/>
      <c r="H34" s="29"/>
      <c r="I34" s="29"/>
    </row>
    <row r="35" spans="2:9" x14ac:dyDescent="0.25">
      <c r="B35" s="1" t="s">
        <v>19</v>
      </c>
      <c r="D35" s="5">
        <v>0.04</v>
      </c>
      <c r="F35" s="1" t="s">
        <v>27</v>
      </c>
      <c r="I35" s="27">
        <v>9</v>
      </c>
    </row>
    <row r="36" spans="2:9" x14ac:dyDescent="0.25">
      <c r="B36" s="22" t="s">
        <v>20</v>
      </c>
      <c r="D36" s="23">
        <f>I27*(1+D35)</f>
        <v>62220.229933343486</v>
      </c>
      <c r="F36" s="1" t="s">
        <v>21</v>
      </c>
      <c r="I36" s="23">
        <f>I19*I35</f>
        <v>855363.13741856278</v>
      </c>
    </row>
    <row r="37" spans="2:9" x14ac:dyDescent="0.25">
      <c r="B37" s="1" t="s">
        <v>21</v>
      </c>
      <c r="D37" s="23">
        <f>D36/(I29-D35)</f>
        <v>1037003.8322223914</v>
      </c>
      <c r="F37" s="2" t="s">
        <v>23</v>
      </c>
      <c r="I37" s="26">
        <f>I36/(1+I29)^(I17-D17)</f>
        <v>531113.21098196378</v>
      </c>
    </row>
    <row r="38" spans="2:9" x14ac:dyDescent="0.25">
      <c r="B38" s="2" t="s">
        <v>23</v>
      </c>
      <c r="C38" s="2"/>
      <c r="D38" s="26">
        <f>D37/(1+I29)^(I17-D17)</f>
        <v>643897.79152094119</v>
      </c>
    </row>
    <row r="40" spans="2:9" x14ac:dyDescent="0.25">
      <c r="B40" s="2" t="s">
        <v>22</v>
      </c>
      <c r="D40" s="26">
        <f>D32+D38</f>
        <v>846907.70229981607</v>
      </c>
      <c r="F40" s="2" t="s">
        <v>22</v>
      </c>
      <c r="I40" s="26">
        <f>D32+I37</f>
        <v>734123.12176083867</v>
      </c>
    </row>
    <row r="42" spans="2:9" x14ac:dyDescent="0.25">
      <c r="B42" s="28" t="s">
        <v>28</v>
      </c>
      <c r="C42" s="29"/>
      <c r="D42" s="29"/>
      <c r="F42" s="28" t="s">
        <v>38</v>
      </c>
      <c r="G42" s="28"/>
      <c r="H42" s="29"/>
      <c r="I42" s="29"/>
    </row>
    <row r="44" spans="2:9" x14ac:dyDescent="0.25">
      <c r="B44" s="1" t="s">
        <v>37</v>
      </c>
      <c r="D44" s="35">
        <v>42637</v>
      </c>
      <c r="F44" s="1" t="s">
        <v>39</v>
      </c>
      <c r="I44" s="8">
        <v>5332.3130000000001</v>
      </c>
    </row>
    <row r="45" spans="2:9" x14ac:dyDescent="0.25">
      <c r="D45" s="2"/>
      <c r="F45" s="1" t="s">
        <v>40</v>
      </c>
      <c r="I45" s="8">
        <v>50</v>
      </c>
    </row>
    <row r="46" spans="2:9" x14ac:dyDescent="0.25">
      <c r="B46" s="1" t="s">
        <v>29</v>
      </c>
      <c r="D46" s="36">
        <v>8105</v>
      </c>
      <c r="F46" s="2" t="s">
        <v>41</v>
      </c>
      <c r="G46" s="2"/>
      <c r="I46" s="26">
        <f>SUM(I44:I45)</f>
        <v>5382.3130000000001</v>
      </c>
    </row>
    <row r="47" spans="2:9" x14ac:dyDescent="0.25">
      <c r="B47" s="1" t="s">
        <v>31</v>
      </c>
      <c r="D47" s="36">
        <v>3500</v>
      </c>
    </row>
    <row r="48" spans="2:9" x14ac:dyDescent="0.25">
      <c r="B48" s="1" t="s">
        <v>30</v>
      </c>
      <c r="D48" s="37">
        <v>75427</v>
      </c>
      <c r="F48" s="28" t="s">
        <v>42</v>
      </c>
      <c r="G48" s="28"/>
      <c r="H48" s="29"/>
      <c r="I48" s="28"/>
    </row>
    <row r="49" spans="2:9" x14ac:dyDescent="0.25">
      <c r="B49" s="32" t="s">
        <v>35</v>
      </c>
      <c r="D49" s="38">
        <f>SUM(D46:D48)</f>
        <v>87032</v>
      </c>
    </row>
    <row r="50" spans="2:9" x14ac:dyDescent="0.25">
      <c r="B50" s="32"/>
      <c r="D50" s="31"/>
      <c r="H50" s="41" t="s">
        <v>43</v>
      </c>
      <c r="I50" s="41" t="s">
        <v>18</v>
      </c>
    </row>
    <row r="51" spans="2:9" x14ac:dyDescent="0.25">
      <c r="B51" s="30" t="s">
        <v>32</v>
      </c>
      <c r="D51" s="36">
        <v>20484</v>
      </c>
      <c r="H51" s="42" t="s">
        <v>44</v>
      </c>
      <c r="I51" s="42" t="s">
        <v>44</v>
      </c>
    </row>
    <row r="52" spans="2:9" x14ac:dyDescent="0.25">
      <c r="B52" s="30" t="s">
        <v>33</v>
      </c>
      <c r="D52" s="36">
        <v>46671</v>
      </c>
      <c r="F52" s="2" t="s">
        <v>42</v>
      </c>
      <c r="G52" s="2"/>
      <c r="H52" s="40">
        <f>(D40-D56)/I46</f>
        <v>185.32194287099543</v>
      </c>
      <c r="I52" s="40">
        <f>(I40-D56)/I46</f>
        <v>164.36727514004457</v>
      </c>
    </row>
    <row r="53" spans="2:9" x14ac:dyDescent="0.25">
      <c r="B53" s="30" t="s">
        <v>34</v>
      </c>
      <c r="D53" s="39">
        <v>170430</v>
      </c>
    </row>
    <row r="54" spans="2:9" x14ac:dyDescent="0.25">
      <c r="B54" s="33" t="s">
        <v>36</v>
      </c>
      <c r="D54" s="38">
        <f>SUM(D51:D53)</f>
        <v>237585</v>
      </c>
    </row>
    <row r="55" spans="2:9" x14ac:dyDescent="0.25">
      <c r="B55" s="33"/>
      <c r="D55" s="31"/>
    </row>
    <row r="56" spans="2:9" x14ac:dyDescent="0.25">
      <c r="B56" s="34" t="s">
        <v>28</v>
      </c>
      <c r="C56" s="2"/>
      <c r="D56" s="3">
        <f>D49-D54</f>
        <v>-150553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 Street Prep</dc:creator>
  <cp:lastModifiedBy>Wall Street Prep</cp:lastModifiedBy>
  <dcterms:created xsi:type="dcterms:W3CDTF">2017-11-03T15:01:32Z</dcterms:created>
  <dcterms:modified xsi:type="dcterms:W3CDTF">2017-11-08T16:41:41Z</dcterms:modified>
</cp:coreProperties>
</file>